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PLAN, IZVRŠENJE, REBALANS\IZVRŠENJE FIN. PLANA\IZVRŠENJA 2025\IZVRŠENJE FIN. PLANA I.-XII. 2025\"/>
    </mc:Choice>
  </mc:AlternateContent>
  <xr:revisionPtr revIDLastSave="0" documentId="13_ncr:1_{AB721F44-CA8E-489E-985F-35CD9557E30E}" xr6:coauthVersionLast="47" xr6:coauthVersionMax="47" xr10:uidLastSave="{00000000-0000-0000-0000-000000000000}"/>
  <bookViews>
    <workbookView xWindow="-120" yWindow="-120" windowWidth="29040" windowHeight="15720" firstSheet="2" activeTab="7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3" r:id="rId8"/>
  </sheets>
  <definedNames>
    <definedName name="_xlnm._FilterDatabase" localSheetId="7" hidden="1">'II. POSEBNI DIO 08006'!$A$5:$F$380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6" i="13" l="1"/>
  <c r="F374" i="13"/>
  <c r="F371" i="13"/>
  <c r="F322" i="13"/>
  <c r="F305" i="13"/>
  <c r="F270" i="13"/>
  <c r="F268" i="13"/>
  <c r="F260" i="13"/>
  <c r="F251" i="13"/>
  <c r="F212" i="13"/>
  <c r="F100" i="13"/>
  <c r="F98" i="13"/>
  <c r="C6" i="13"/>
  <c r="C7" i="13"/>
  <c r="C8" i="13"/>
  <c r="C9" i="13"/>
  <c r="C10" i="13"/>
  <c r="C38" i="13"/>
  <c r="C39" i="13"/>
  <c r="C76" i="13"/>
  <c r="C77" i="13"/>
  <c r="C106" i="13"/>
  <c r="C107" i="13"/>
  <c r="C162" i="13"/>
  <c r="C167" i="13"/>
  <c r="C227" i="13"/>
  <c r="C270" i="13"/>
  <c r="C271" i="13"/>
  <c r="C344" i="13"/>
  <c r="C345" i="13"/>
  <c r="C354" i="13"/>
  <c r="C355" i="13"/>
  <c r="F165" i="13"/>
  <c r="F145" i="13"/>
  <c r="F69" i="13"/>
  <c r="F28" i="4"/>
  <c r="F29" i="4"/>
  <c r="F36" i="4"/>
  <c r="E162" i="13"/>
  <c r="E109" i="13"/>
  <c r="E272" i="13"/>
  <c r="E331" i="13"/>
  <c r="E326" i="13"/>
  <c r="E262" i="13"/>
  <c r="E259" i="13" s="1"/>
  <c r="E213" i="13"/>
  <c r="E203" i="13"/>
  <c r="E175" i="13"/>
  <c r="E168" i="13"/>
  <c r="E150" i="13"/>
  <c r="E139" i="13"/>
  <c r="E124" i="13"/>
  <c r="E33" i="13"/>
  <c r="E32" i="13" s="1"/>
  <c r="E16" i="13"/>
  <c r="E11" i="13"/>
  <c r="E135" i="13"/>
  <c r="E294" i="13"/>
  <c r="E287" i="13"/>
  <c r="E284" i="13"/>
  <c r="E119" i="13"/>
  <c r="E281" i="13"/>
  <c r="E277" i="13"/>
  <c r="E319" i="13"/>
  <c r="E314" i="13" s="1"/>
  <c r="E134" i="13"/>
  <c r="E114" i="13"/>
  <c r="E286" i="13"/>
  <c r="E282" i="13"/>
  <c r="E131" i="13"/>
  <c r="E44" i="13"/>
  <c r="E115" i="13"/>
  <c r="E41" i="13"/>
  <c r="E111" i="13"/>
  <c r="E70" i="13"/>
  <c r="E40" i="13" l="1"/>
  <c r="E113" i="13"/>
  <c r="E108" i="13"/>
  <c r="E107" i="13" s="1"/>
  <c r="E10" i="13"/>
  <c r="E9" i="13" s="1"/>
  <c r="F9" i="13" s="1"/>
  <c r="E325" i="13"/>
  <c r="E324" i="13" s="1"/>
  <c r="F324" i="13" s="1"/>
  <c r="E167" i="13"/>
  <c r="E276" i="13"/>
  <c r="F276" i="13" s="1"/>
  <c r="E26" i="13"/>
  <c r="E371" i="13"/>
  <c r="E359" i="13"/>
  <c r="F359" i="13" s="1"/>
  <c r="E356" i="13"/>
  <c r="E378" i="13"/>
  <c r="F378" i="13" s="1"/>
  <c r="F354" i="13"/>
  <c r="F353" i="13"/>
  <c r="F352" i="13"/>
  <c r="F351" i="13"/>
  <c r="F350" i="13"/>
  <c r="F349" i="13"/>
  <c r="F348" i="13"/>
  <c r="F347" i="13"/>
  <c r="E346" i="13"/>
  <c r="E345" i="13" s="1"/>
  <c r="F344" i="13"/>
  <c r="F334" i="13"/>
  <c r="F331" i="13"/>
  <c r="F326" i="13"/>
  <c r="F314" i="13"/>
  <c r="F311" i="13"/>
  <c r="F307" i="13"/>
  <c r="E301" i="13"/>
  <c r="F301" i="13" s="1"/>
  <c r="F262" i="13"/>
  <c r="F259" i="13"/>
  <c r="F253" i="13"/>
  <c r="E232" i="13"/>
  <c r="F232" i="13" s="1"/>
  <c r="E228" i="13"/>
  <c r="F225" i="13"/>
  <c r="F213" i="13"/>
  <c r="F209" i="13"/>
  <c r="F203" i="13"/>
  <c r="F175" i="13"/>
  <c r="F160" i="13"/>
  <c r="F147" i="13"/>
  <c r="F139" i="13"/>
  <c r="F108" i="13"/>
  <c r="E102" i="13"/>
  <c r="F102" i="13" s="1"/>
  <c r="E82" i="13"/>
  <c r="F82" i="13" s="1"/>
  <c r="E78" i="13"/>
  <c r="F78" i="13" s="1"/>
  <c r="E65" i="13"/>
  <c r="F65" i="13" s="1"/>
  <c r="F40" i="13"/>
  <c r="F36" i="13"/>
  <c r="F33" i="13"/>
  <c r="F32" i="13"/>
  <c r="E23" i="13"/>
  <c r="F16" i="13"/>
  <c r="G45" i="4"/>
  <c r="H12" i="4"/>
  <c r="H13" i="4"/>
  <c r="H15" i="4"/>
  <c r="H16" i="4"/>
  <c r="H17" i="4"/>
  <c r="H19" i="4"/>
  <c r="H20" i="4"/>
  <c r="H21" i="4"/>
  <c r="H22" i="4"/>
  <c r="H23" i="4"/>
  <c r="H24" i="4"/>
  <c r="H25" i="4"/>
  <c r="H26" i="4"/>
  <c r="H27" i="4"/>
  <c r="H30" i="4"/>
  <c r="H31" i="4"/>
  <c r="H33" i="4"/>
  <c r="H35" i="4"/>
  <c r="H37" i="4"/>
  <c r="H38" i="4"/>
  <c r="H39" i="4"/>
  <c r="H40" i="4"/>
  <c r="H41" i="4"/>
  <c r="H43" i="4"/>
  <c r="H45" i="4"/>
  <c r="H47" i="4"/>
  <c r="D10" i="6"/>
  <c r="E227" i="13" l="1"/>
  <c r="E106" i="13" s="1"/>
  <c r="E271" i="13"/>
  <c r="E355" i="13"/>
  <c r="F355" i="13" s="1"/>
  <c r="E22" i="13"/>
  <c r="E21" i="13" s="1"/>
  <c r="F346" i="13"/>
  <c r="F228" i="13"/>
  <c r="F272" i="13"/>
  <c r="F271" i="13"/>
  <c r="E39" i="13"/>
  <c r="F168" i="13"/>
  <c r="F113" i="13"/>
  <c r="F107" i="13"/>
  <c r="F23" i="13"/>
  <c r="F11" i="13"/>
  <c r="F10" i="13"/>
  <c r="F356" i="13"/>
  <c r="E77" i="13"/>
  <c r="F345" i="13"/>
  <c r="F227" i="13"/>
  <c r="F325" i="13"/>
  <c r="F70" i="13"/>
  <c r="F150" i="13"/>
  <c r="H18" i="7"/>
  <c r="H19" i="7"/>
  <c r="G18" i="7"/>
  <c r="G19" i="7"/>
  <c r="G13" i="4"/>
  <c r="C86" i="6"/>
  <c r="G77" i="2"/>
  <c r="G78" i="2"/>
  <c r="G79" i="2"/>
  <c r="G80" i="2"/>
  <c r="C86" i="2"/>
  <c r="C20" i="2"/>
  <c r="C40" i="7"/>
  <c r="F18" i="7"/>
  <c r="F12" i="7"/>
  <c r="H16" i="7"/>
  <c r="G16" i="7"/>
  <c r="H12" i="7"/>
  <c r="H13" i="7"/>
  <c r="G12" i="7"/>
  <c r="G13" i="7"/>
  <c r="F14" i="7"/>
  <c r="H42" i="7"/>
  <c r="G42" i="7"/>
  <c r="F40" i="7"/>
  <c r="F68" i="6"/>
  <c r="F20" i="2"/>
  <c r="F22" i="13" l="1"/>
  <c r="F21" i="13"/>
  <c r="F39" i="13"/>
  <c r="E38" i="13"/>
  <c r="F38" i="13" s="1"/>
  <c r="F77" i="13"/>
  <c r="E76" i="13"/>
  <c r="F76" i="13" s="1"/>
  <c r="F167" i="13"/>
  <c r="F11" i="7"/>
  <c r="E8" i="13" l="1"/>
  <c r="E7" i="13" s="1"/>
  <c r="F106" i="13"/>
  <c r="F61" i="2"/>
  <c r="C61" i="2"/>
  <c r="F8" i="13" l="1"/>
  <c r="E6" i="13"/>
  <c r="F6" i="13" s="1"/>
  <c r="F7" i="13"/>
  <c r="K25" i="1"/>
  <c r="J25" i="1"/>
  <c r="K24" i="1"/>
  <c r="J24" i="1"/>
  <c r="E10" i="8" l="1"/>
  <c r="D10" i="8"/>
  <c r="F11" i="8"/>
  <c r="F10" i="8" s="1"/>
  <c r="E11" i="8"/>
  <c r="H11" i="8" s="1"/>
  <c r="D11" i="8"/>
  <c r="C11" i="8"/>
  <c r="G11" i="8" s="1"/>
  <c r="F14" i="8"/>
  <c r="H14" i="8" s="1"/>
  <c r="E14" i="8"/>
  <c r="E13" i="8" s="1"/>
  <c r="D14" i="8"/>
  <c r="C14" i="8"/>
  <c r="F16" i="8"/>
  <c r="E16" i="8"/>
  <c r="D16" i="8"/>
  <c r="C16" i="8"/>
  <c r="F18" i="8"/>
  <c r="H18" i="8" s="1"/>
  <c r="E18" i="8"/>
  <c r="D18" i="8"/>
  <c r="C18" i="8"/>
  <c r="H19" i="8"/>
  <c r="G19" i="8"/>
  <c r="H17" i="8"/>
  <c r="G17" i="8"/>
  <c r="H16" i="8"/>
  <c r="H15" i="8"/>
  <c r="G15" i="8"/>
  <c r="H12" i="8"/>
  <c r="G12" i="8"/>
  <c r="E22" i="7"/>
  <c r="H22" i="1" s="1"/>
  <c r="D22" i="7"/>
  <c r="G22" i="1" s="1"/>
  <c r="F24" i="7"/>
  <c r="H24" i="7" s="1"/>
  <c r="C24" i="7"/>
  <c r="F29" i="7"/>
  <c r="H29" i="7" s="1"/>
  <c r="C29" i="7"/>
  <c r="F27" i="7"/>
  <c r="C27" i="7"/>
  <c r="H31" i="7"/>
  <c r="G31" i="7"/>
  <c r="H30" i="7"/>
  <c r="G30" i="7"/>
  <c r="H28" i="7"/>
  <c r="G28" i="7"/>
  <c r="H26" i="7"/>
  <c r="G26" i="7"/>
  <c r="H25" i="7"/>
  <c r="G25" i="7"/>
  <c r="G16" i="8" l="1"/>
  <c r="D13" i="8"/>
  <c r="C13" i="8"/>
  <c r="G27" i="7"/>
  <c r="H27" i="7"/>
  <c r="G24" i="7"/>
  <c r="F23" i="7"/>
  <c r="G14" i="8"/>
  <c r="F13" i="8"/>
  <c r="H13" i="8" s="1"/>
  <c r="C23" i="7"/>
  <c r="G18" i="8"/>
  <c r="C10" i="8"/>
  <c r="G10" i="8" s="1"/>
  <c r="H10" i="8"/>
  <c r="G29" i="7"/>
  <c r="G13" i="8" l="1"/>
  <c r="E10" i="7"/>
  <c r="H21" i="1" s="1"/>
  <c r="D10" i="7"/>
  <c r="G21" i="1" s="1"/>
  <c r="C14" i="7"/>
  <c r="C11" i="7" s="1"/>
  <c r="F20" i="7"/>
  <c r="F17" i="7" s="1"/>
  <c r="F10" i="7" s="1"/>
  <c r="C20" i="7"/>
  <c r="C17" i="7" s="1"/>
  <c r="C10" i="7" l="1"/>
  <c r="F21" i="1" s="1"/>
  <c r="I21" i="1"/>
  <c r="F33" i="7"/>
  <c r="C33" i="7"/>
  <c r="G33" i="7" s="1"/>
  <c r="F35" i="7"/>
  <c r="H35" i="7" s="1"/>
  <c r="C35" i="7"/>
  <c r="F38" i="7"/>
  <c r="H38" i="7" s="1"/>
  <c r="C38" i="7"/>
  <c r="C37" i="7" s="1"/>
  <c r="G11" i="7"/>
  <c r="H11" i="7"/>
  <c r="G14" i="7"/>
  <c r="H14" i="7"/>
  <c r="G15" i="7"/>
  <c r="H15" i="7"/>
  <c r="G17" i="7"/>
  <c r="H17" i="7"/>
  <c r="G20" i="7"/>
  <c r="H20" i="7"/>
  <c r="G21" i="7"/>
  <c r="H21" i="7"/>
  <c r="G23" i="7"/>
  <c r="H23" i="7"/>
  <c r="G34" i="7"/>
  <c r="H34" i="7"/>
  <c r="G36" i="7"/>
  <c r="H36" i="7"/>
  <c r="G39" i="7"/>
  <c r="H39" i="7"/>
  <c r="G41" i="7"/>
  <c r="H41" i="7"/>
  <c r="H10" i="7"/>
  <c r="G10" i="7"/>
  <c r="G40" i="7"/>
  <c r="F13" i="10"/>
  <c r="F10" i="10" s="1"/>
  <c r="E13" i="10"/>
  <c r="D13" i="10"/>
  <c r="D10" i="10" s="1"/>
  <c r="C13" i="10"/>
  <c r="F11" i="10"/>
  <c r="E11" i="10"/>
  <c r="D11" i="10"/>
  <c r="C11" i="10"/>
  <c r="C10" i="10" s="1"/>
  <c r="H14" i="10"/>
  <c r="G14" i="10"/>
  <c r="H12" i="10"/>
  <c r="G12" i="10"/>
  <c r="F11" i="4"/>
  <c r="H11" i="4" s="1"/>
  <c r="E11" i="4"/>
  <c r="D11" i="4"/>
  <c r="C11" i="4"/>
  <c r="F14" i="4"/>
  <c r="H14" i="4" s="1"/>
  <c r="E14" i="4"/>
  <c r="D14" i="4"/>
  <c r="C14" i="4"/>
  <c r="G14" i="4" s="1"/>
  <c r="F16" i="4"/>
  <c r="E16" i="4"/>
  <c r="D16" i="4"/>
  <c r="C16" i="4"/>
  <c r="F18" i="4"/>
  <c r="H18" i="4" s="1"/>
  <c r="E18" i="4"/>
  <c r="D18" i="4"/>
  <c r="C18" i="4"/>
  <c r="F24" i="4"/>
  <c r="E24" i="4"/>
  <c r="D24" i="4"/>
  <c r="C24" i="4"/>
  <c r="F26" i="4"/>
  <c r="E26" i="4"/>
  <c r="D26" i="4"/>
  <c r="C26" i="4"/>
  <c r="H29" i="4"/>
  <c r="E29" i="4"/>
  <c r="E28" i="4" s="1"/>
  <c r="D29" i="4"/>
  <c r="C29" i="4"/>
  <c r="F32" i="4"/>
  <c r="E32" i="4"/>
  <c r="D32" i="4"/>
  <c r="C32" i="4"/>
  <c r="F34" i="4"/>
  <c r="E34" i="4"/>
  <c r="D34" i="4"/>
  <c r="C34" i="4"/>
  <c r="H36" i="4"/>
  <c r="E36" i="4"/>
  <c r="D36" i="4"/>
  <c r="C36" i="4"/>
  <c r="F42" i="4"/>
  <c r="H42" i="4" s="1"/>
  <c r="E42" i="4"/>
  <c r="D42" i="4"/>
  <c r="C42" i="4"/>
  <c r="G42" i="4" s="1"/>
  <c r="F44" i="4"/>
  <c r="E44" i="4"/>
  <c r="D44" i="4"/>
  <c r="C44" i="4"/>
  <c r="G44" i="4" s="1"/>
  <c r="D46" i="4"/>
  <c r="E46" i="4"/>
  <c r="F46" i="4"/>
  <c r="H46" i="4" s="1"/>
  <c r="C46" i="4"/>
  <c r="G12" i="4"/>
  <c r="G15" i="4"/>
  <c r="G17" i="4"/>
  <c r="G19" i="4"/>
  <c r="G20" i="4"/>
  <c r="G21" i="4"/>
  <c r="G22" i="4"/>
  <c r="G23" i="4"/>
  <c r="G25" i="4"/>
  <c r="G27" i="4"/>
  <c r="G30" i="4"/>
  <c r="G31" i="4"/>
  <c r="G33" i="4"/>
  <c r="G35" i="4"/>
  <c r="G37" i="4"/>
  <c r="G38" i="4"/>
  <c r="G39" i="4"/>
  <c r="G40" i="4"/>
  <c r="G41" i="4"/>
  <c r="G43" i="4"/>
  <c r="G47" i="4"/>
  <c r="H32" i="4" l="1"/>
  <c r="G34" i="4"/>
  <c r="H44" i="4"/>
  <c r="H34" i="4"/>
  <c r="H28" i="4"/>
  <c r="G24" i="4"/>
  <c r="G32" i="4"/>
  <c r="H13" i="10"/>
  <c r="J21" i="1"/>
  <c r="K21" i="1"/>
  <c r="F32" i="7"/>
  <c r="H32" i="7" s="1"/>
  <c r="G35" i="7"/>
  <c r="E10" i="10"/>
  <c r="H10" i="10" s="1"/>
  <c r="G11" i="10"/>
  <c r="H33" i="7"/>
  <c r="C32" i="7"/>
  <c r="G32" i="7" s="1"/>
  <c r="H11" i="10"/>
  <c r="G29" i="4"/>
  <c r="G11" i="4"/>
  <c r="F37" i="7"/>
  <c r="G36" i="4"/>
  <c r="G18" i="4"/>
  <c r="D28" i="4"/>
  <c r="G13" i="10"/>
  <c r="G38" i="7"/>
  <c r="H40" i="7"/>
  <c r="G10" i="10"/>
  <c r="D10" i="4"/>
  <c r="G46" i="4"/>
  <c r="C28" i="4"/>
  <c r="F10" i="4"/>
  <c r="H10" i="4" s="1"/>
  <c r="C10" i="4"/>
  <c r="E10" i="4"/>
  <c r="G16" i="4"/>
  <c r="G26" i="4"/>
  <c r="E10" i="6"/>
  <c r="H13" i="1" s="1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F66" i="6"/>
  <c r="C66" i="6"/>
  <c r="C68" i="6"/>
  <c r="F72" i="6"/>
  <c r="C72" i="6"/>
  <c r="F75" i="6"/>
  <c r="C75" i="6"/>
  <c r="F77" i="6"/>
  <c r="C77" i="6"/>
  <c r="F79" i="6"/>
  <c r="C79" i="6"/>
  <c r="F81" i="6"/>
  <c r="C81" i="6"/>
  <c r="F84" i="6"/>
  <c r="C84" i="6"/>
  <c r="F86" i="6"/>
  <c r="F92" i="6"/>
  <c r="C92" i="6"/>
  <c r="F95" i="6"/>
  <c r="C95" i="6"/>
  <c r="F100" i="6"/>
  <c r="C100" i="6"/>
  <c r="F104" i="6"/>
  <c r="C104" i="6"/>
  <c r="F108" i="6"/>
  <c r="C108" i="6"/>
  <c r="E114" i="6"/>
  <c r="H14" i="1" s="1"/>
  <c r="D114" i="6"/>
  <c r="G14" i="1" s="1"/>
  <c r="F116" i="6"/>
  <c r="C116" i="6"/>
  <c r="F118" i="6"/>
  <c r="C118" i="6"/>
  <c r="F123" i="6"/>
  <c r="C123" i="6"/>
  <c r="F127" i="6"/>
  <c r="C127" i="6"/>
  <c r="F135" i="6"/>
  <c r="C135" i="6"/>
  <c r="F138" i="6"/>
  <c r="C138" i="6"/>
  <c r="F142" i="6"/>
  <c r="C142" i="6"/>
  <c r="F145" i="6"/>
  <c r="C145" i="6"/>
  <c r="F150" i="6"/>
  <c r="F149" i="6" s="1"/>
  <c r="C150" i="6"/>
  <c r="C149" i="6" s="1"/>
  <c r="F153" i="6"/>
  <c r="F152" i="6" s="1"/>
  <c r="H152" i="6" s="1"/>
  <c r="C153" i="6"/>
  <c r="C152" i="6" s="1"/>
  <c r="F156" i="6"/>
  <c r="C156" i="6"/>
  <c r="F158" i="6"/>
  <c r="C158" i="6"/>
  <c r="F160" i="6"/>
  <c r="C160" i="6"/>
  <c r="G157" i="6"/>
  <c r="G154" i="6"/>
  <c r="G151" i="6"/>
  <c r="G148" i="6"/>
  <c r="G147" i="6"/>
  <c r="G146" i="6"/>
  <c r="G144" i="6"/>
  <c r="G143" i="6"/>
  <c r="G141" i="6"/>
  <c r="G140" i="6"/>
  <c r="G139" i="6"/>
  <c r="G137" i="6"/>
  <c r="G136" i="6"/>
  <c r="G134" i="6"/>
  <c r="G133" i="6"/>
  <c r="G132" i="6"/>
  <c r="G131" i="6"/>
  <c r="G130" i="6"/>
  <c r="G129" i="6"/>
  <c r="G128" i="6"/>
  <c r="G126" i="6"/>
  <c r="G125" i="6"/>
  <c r="G124" i="6"/>
  <c r="G121" i="6"/>
  <c r="G120" i="6"/>
  <c r="G119" i="6"/>
  <c r="G117" i="6"/>
  <c r="G113" i="6"/>
  <c r="G112" i="6"/>
  <c r="G111" i="6"/>
  <c r="G110" i="6"/>
  <c r="G109" i="6"/>
  <c r="G107" i="6"/>
  <c r="G106" i="6"/>
  <c r="G105" i="6"/>
  <c r="G103" i="6"/>
  <c r="G102" i="6"/>
  <c r="G101" i="6"/>
  <c r="G98" i="6"/>
  <c r="G97" i="6"/>
  <c r="G96" i="6"/>
  <c r="G94" i="6"/>
  <c r="G93" i="6"/>
  <c r="G90" i="6"/>
  <c r="G89" i="6"/>
  <c r="G88" i="6"/>
  <c r="G87" i="6"/>
  <c r="G85" i="6"/>
  <c r="G83" i="6"/>
  <c r="G82" i="6"/>
  <c r="G80" i="6"/>
  <c r="G78" i="6"/>
  <c r="G76" i="6"/>
  <c r="G73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3" i="6"/>
  <c r="G161" i="6"/>
  <c r="G159" i="6"/>
  <c r="C162" i="6"/>
  <c r="D11" i="2"/>
  <c r="D10" i="2" s="1"/>
  <c r="E11" i="2"/>
  <c r="F13" i="2"/>
  <c r="C13" i="2"/>
  <c r="F15" i="2"/>
  <c r="C15" i="2"/>
  <c r="F22" i="2"/>
  <c r="C22" i="2"/>
  <c r="F25" i="2"/>
  <c r="C25" i="2"/>
  <c r="F28" i="2"/>
  <c r="C28" i="2"/>
  <c r="F31" i="2"/>
  <c r="C31" i="2"/>
  <c r="F37" i="2"/>
  <c r="C37" i="2"/>
  <c r="F44" i="2"/>
  <c r="C44" i="2"/>
  <c r="F48" i="2"/>
  <c r="C48" i="2"/>
  <c r="F50" i="2"/>
  <c r="C50" i="2"/>
  <c r="F54" i="2"/>
  <c r="C54" i="2"/>
  <c r="F57" i="2"/>
  <c r="C57" i="2"/>
  <c r="G66" i="2"/>
  <c r="F65" i="2"/>
  <c r="F60" i="2" s="1"/>
  <c r="C65" i="2"/>
  <c r="C60" i="2" s="1"/>
  <c r="F68" i="2"/>
  <c r="C68" i="2"/>
  <c r="C67" i="2" s="1"/>
  <c r="F70" i="2"/>
  <c r="C70" i="2"/>
  <c r="E72" i="2"/>
  <c r="H11" i="1" s="1"/>
  <c r="D72" i="2"/>
  <c r="G11" i="1" s="1"/>
  <c r="F74" i="2"/>
  <c r="C74" i="2"/>
  <c r="F76" i="2"/>
  <c r="C76" i="2"/>
  <c r="F79" i="2"/>
  <c r="C79" i="2"/>
  <c r="C11" i="6" l="1"/>
  <c r="C74" i="6"/>
  <c r="G28" i="4"/>
  <c r="G84" i="6"/>
  <c r="C53" i="2"/>
  <c r="C47" i="2"/>
  <c r="C36" i="2"/>
  <c r="C12" i="2"/>
  <c r="F22" i="7"/>
  <c r="I22" i="1" s="1"/>
  <c r="K22" i="1" s="1"/>
  <c r="C22" i="7"/>
  <c r="G37" i="7"/>
  <c r="G79" i="6"/>
  <c r="F73" i="2"/>
  <c r="H73" i="2" s="1"/>
  <c r="F36" i="2"/>
  <c r="H36" i="2" s="1"/>
  <c r="F12" i="2"/>
  <c r="H12" i="2" s="1"/>
  <c r="F67" i="2"/>
  <c r="H67" i="2" s="1"/>
  <c r="F47" i="2"/>
  <c r="G47" i="2" s="1"/>
  <c r="F53" i="2"/>
  <c r="H53" i="2" s="1"/>
  <c r="G10" i="1"/>
  <c r="E10" i="2"/>
  <c r="H10" i="1" s="1"/>
  <c r="H60" i="2"/>
  <c r="G60" i="2"/>
  <c r="G10" i="4"/>
  <c r="H37" i="7"/>
  <c r="G65" i="2"/>
  <c r="F22" i="1"/>
  <c r="C91" i="6"/>
  <c r="E9" i="6"/>
  <c r="G57" i="6"/>
  <c r="D9" i="6"/>
  <c r="G13" i="1"/>
  <c r="G145" i="6"/>
  <c r="G127" i="6"/>
  <c r="G66" i="6"/>
  <c r="G46" i="6"/>
  <c r="F11" i="6"/>
  <c r="G142" i="6"/>
  <c r="G116" i="6"/>
  <c r="G108" i="6"/>
  <c r="G92" i="6"/>
  <c r="G75" i="6"/>
  <c r="G68" i="6"/>
  <c r="G48" i="6"/>
  <c r="G36" i="6"/>
  <c r="C23" i="6"/>
  <c r="G29" i="6"/>
  <c r="G162" i="6"/>
  <c r="F122" i="6"/>
  <c r="H122" i="6" s="1"/>
  <c r="G24" i="6"/>
  <c r="G17" i="6"/>
  <c r="G150" i="6"/>
  <c r="G158" i="6"/>
  <c r="C155" i="6"/>
  <c r="G118" i="6"/>
  <c r="F99" i="6"/>
  <c r="H99" i="6" s="1"/>
  <c r="G86" i="6"/>
  <c r="G81" i="6"/>
  <c r="G77" i="6"/>
  <c r="F56" i="6"/>
  <c r="H56" i="6" s="1"/>
  <c r="G19" i="6"/>
  <c r="C65" i="6"/>
  <c r="C115" i="6"/>
  <c r="C99" i="6"/>
  <c r="G60" i="6"/>
  <c r="G149" i="6"/>
  <c r="H149" i="6"/>
  <c r="F74" i="6"/>
  <c r="F65" i="6"/>
  <c r="C122" i="6"/>
  <c r="C56" i="6"/>
  <c r="G152" i="6"/>
  <c r="G100" i="6"/>
  <c r="G95" i="6"/>
  <c r="F91" i="6"/>
  <c r="G72" i="6"/>
  <c r="F23" i="6"/>
  <c r="F155" i="6"/>
  <c r="F115" i="6"/>
  <c r="G153" i="6"/>
  <c r="G135" i="6"/>
  <c r="G12" i="6"/>
  <c r="G104" i="6"/>
  <c r="G123" i="6"/>
  <c r="G138" i="6"/>
  <c r="G156" i="6"/>
  <c r="G160" i="6"/>
  <c r="C73" i="2"/>
  <c r="G73" i="2" s="1"/>
  <c r="F82" i="2"/>
  <c r="C82" i="2"/>
  <c r="F86" i="2"/>
  <c r="F89" i="2"/>
  <c r="C89" i="2"/>
  <c r="G13" i="2"/>
  <c r="G14" i="2"/>
  <c r="G15" i="2"/>
  <c r="G16" i="2"/>
  <c r="G17" i="2"/>
  <c r="G18" i="2"/>
  <c r="G19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7" i="2"/>
  <c r="G38" i="2"/>
  <c r="G39" i="2"/>
  <c r="G40" i="2"/>
  <c r="G41" i="2"/>
  <c r="G42" i="2"/>
  <c r="G43" i="2"/>
  <c r="G44" i="2"/>
  <c r="G45" i="2"/>
  <c r="G46" i="2"/>
  <c r="G48" i="2"/>
  <c r="G49" i="2"/>
  <c r="G50" i="2"/>
  <c r="G51" i="2"/>
  <c r="G52" i="2"/>
  <c r="G54" i="2"/>
  <c r="G55" i="2"/>
  <c r="G56" i="2"/>
  <c r="G57" i="2"/>
  <c r="G58" i="2"/>
  <c r="G59" i="2"/>
  <c r="G61" i="2"/>
  <c r="G62" i="2"/>
  <c r="G63" i="2"/>
  <c r="G64" i="2"/>
  <c r="G68" i="2"/>
  <c r="G69" i="2"/>
  <c r="G70" i="2"/>
  <c r="G71" i="2"/>
  <c r="G74" i="2"/>
  <c r="G75" i="2"/>
  <c r="G76" i="2"/>
  <c r="G81" i="2"/>
  <c r="G83" i="2"/>
  <c r="G84" i="2"/>
  <c r="G85" i="2"/>
  <c r="G87" i="2"/>
  <c r="G88" i="2"/>
  <c r="G90" i="2"/>
  <c r="H11" i="6" l="1"/>
  <c r="F10" i="6"/>
  <c r="C11" i="2"/>
  <c r="F10" i="1" s="1"/>
  <c r="G67" i="2"/>
  <c r="J22" i="1"/>
  <c r="H22" i="7"/>
  <c r="G22" i="7"/>
  <c r="G11" i="6"/>
  <c r="G36" i="2"/>
  <c r="G53" i="2"/>
  <c r="H47" i="2"/>
  <c r="G12" i="2"/>
  <c r="F11" i="2"/>
  <c r="I10" i="1" s="1"/>
  <c r="K10" i="1" s="1"/>
  <c r="G82" i="2"/>
  <c r="G86" i="2"/>
  <c r="C10" i="6"/>
  <c r="F13" i="1" s="1"/>
  <c r="C114" i="6"/>
  <c r="G56" i="6"/>
  <c r="G99" i="6"/>
  <c r="H115" i="6"/>
  <c r="G115" i="6"/>
  <c r="F114" i="6"/>
  <c r="I14" i="1" s="1"/>
  <c r="H155" i="6"/>
  <c r="G155" i="6"/>
  <c r="G122" i="6"/>
  <c r="G23" i="6"/>
  <c r="H23" i="6"/>
  <c r="H65" i="6"/>
  <c r="G65" i="6"/>
  <c r="H91" i="6"/>
  <c r="G91" i="6"/>
  <c r="G74" i="6"/>
  <c r="H74" i="6"/>
  <c r="F78" i="2"/>
  <c r="H78" i="2" s="1"/>
  <c r="G89" i="2"/>
  <c r="C78" i="2"/>
  <c r="C72" i="2" s="1"/>
  <c r="F11" i="1" s="1"/>
  <c r="G23" i="1"/>
  <c r="G26" i="1" s="1"/>
  <c r="H12" i="1"/>
  <c r="F9" i="6" l="1"/>
  <c r="F72" i="2"/>
  <c r="I11" i="1" s="1"/>
  <c r="I12" i="1" s="1"/>
  <c r="K12" i="1" s="1"/>
  <c r="G11" i="2"/>
  <c r="H11" i="2"/>
  <c r="J10" i="1"/>
  <c r="C10" i="2"/>
  <c r="F10" i="2"/>
  <c r="H10" i="2" s="1"/>
  <c r="F12" i="1"/>
  <c r="H9" i="6"/>
  <c r="I13" i="1"/>
  <c r="J13" i="1" s="1"/>
  <c r="C9" i="6"/>
  <c r="F14" i="1"/>
  <c r="F15" i="1" s="1"/>
  <c r="K14" i="1"/>
  <c r="H10" i="6"/>
  <c r="G10" i="6"/>
  <c r="G114" i="6"/>
  <c r="H114" i="6"/>
  <c r="H72" i="2"/>
  <c r="G72" i="2"/>
  <c r="H23" i="1"/>
  <c r="H15" i="1"/>
  <c r="I23" i="1"/>
  <c r="I26" i="1" s="1"/>
  <c r="G12" i="1"/>
  <c r="G15" i="1"/>
  <c r="F23" i="1"/>
  <c r="F26" i="1" s="1"/>
  <c r="K11" i="1" l="1"/>
  <c r="J11" i="1"/>
  <c r="J12" i="1"/>
  <c r="G10" i="2"/>
  <c r="F16" i="1"/>
  <c r="F27" i="1" s="1"/>
  <c r="G9" i="6"/>
  <c r="J14" i="1"/>
  <c r="K13" i="1"/>
  <c r="I15" i="1"/>
  <c r="J15" i="1" s="1"/>
  <c r="H26" i="1"/>
  <c r="K26" i="1" s="1"/>
  <c r="K23" i="1"/>
  <c r="J26" i="1"/>
  <c r="J23" i="1"/>
  <c r="H16" i="1"/>
  <c r="G16" i="1"/>
  <c r="G27" i="1" s="1"/>
  <c r="H27" i="1" l="1"/>
  <c r="I16" i="1"/>
  <c r="K16" i="1" s="1"/>
  <c r="K15" i="1"/>
  <c r="I27" i="1" l="1"/>
  <c r="K27" i="1" s="1"/>
  <c r="J16" i="1"/>
  <c r="J27" i="1" l="1"/>
</calcChain>
</file>

<file path=xl/sharedStrings.xml><?xml version="1.0" encoding="utf-8"?>
<sst xmlns="http://schemas.openxmlformats.org/spreadsheetml/2006/main" count="1402" uniqueCount="593">
  <si>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</si>
  <si>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</si>
  <si>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</si>
  <si>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</si>
  <si>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</si>
  <si>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</si>
  <si>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</si>
  <si>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</si>
  <si>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</si>
  <si>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</si>
  <si>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</si>
  <si>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</si>
  <si>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</si>
  <si>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</si>
  <si>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</si>
  <si>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</si>
  <si>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</si>
  <si>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</si>
  <si>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</si>
  <si>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</si>
  <si>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</si>
  <si>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</si>
  <si>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</si>
  <si>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</si>
  <si>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</si>
  <si>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</si>
  <si>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</si>
  <si>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</si>
  <si>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</si>
  <si>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</si>
  <si>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</si>
  <si>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</si>
  <si>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</si>
  <si>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</si>
  <si>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</si>
  <si>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</si>
  <si>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</si>
  <si>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</si>
  <si>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</si>
  <si>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</si>
  <si>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</si>
  <si>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</si>
  <si>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</si>
  <si>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</si>
  <si>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</si>
  <si>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</si>
  <si>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</si>
  <si>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</si>
  <si>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</si>
  <si>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</si>
  <si>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</si>
  <si>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</si>
  <si>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</si>
  <si>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</si>
  <si>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</si>
  <si>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</si>
  <si>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</si>
  <si>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</si>
  <si>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</si>
  <si>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</si>
  <si>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</si>
  <si>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</si>
  <si>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</si>
  <si>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</si>
  <si>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</si>
  <si>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</si>
  <si>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</si>
  <si>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</si>
  <si>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</si>
  <si>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</si>
  <si>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</si>
  <si>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</si>
  <si>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</si>
  <si>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</si>
  <si>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</si>
  <si>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</si>
  <si>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</si>
  <si>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</si>
  <si>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</si>
  <si>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</si>
  <si>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</si>
  <si>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</si>
  <si>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</si>
  <si>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</si>
  <si>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</si>
  <si>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</si>
  <si>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</si>
  <si>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</si>
  <si>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</si>
  <si>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</si>
  <si>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</si>
  <si>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</si>
  <si>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</si>
  <si>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</si>
  <si>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</si>
  <si>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</si>
  <si>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</si>
  <si>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</si>
  <si>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</si>
  <si>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</si>
  <si>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</si>
  <si>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</si>
  <si>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</si>
  <si>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</si>
  <si>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</si>
  <si>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</si>
  <si>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</si>
  <si>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</si>
  <si>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</si>
  <si>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</si>
  <si>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</si>
  <si>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</si>
  <si>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</si>
  <si>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</si>
  <si>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</si>
  <si>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</si>
  <si>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</si>
  <si>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</si>
  <si>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</si>
  <si>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</si>
  <si>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</si>
  <si>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</si>
  <si>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</si>
  <si>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</si>
  <si>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</si>
  <si>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</si>
  <si>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</si>
  <si>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</si>
  <si>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</si>
  <si>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</si>
  <si>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</si>
  <si>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</si>
  <si>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</si>
  <si>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</si>
  <si>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</si>
  <si>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</si>
  <si>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</si>
  <si>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</si>
  <si>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</si>
  <si>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</si>
  <si>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</si>
  <si>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</si>
  <si>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</si>
  <si>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</si>
  <si>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</si>
  <si>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</si>
  <si>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</si>
  <si>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</si>
  <si>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</si>
  <si>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</si>
  <si>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</si>
  <si>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</si>
  <si>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</si>
  <si>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</si>
  <si>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</si>
  <si>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</si>
  <si>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</si>
  <si>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</si>
  <si>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</si>
  <si>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</si>
  <si>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</si>
  <si>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</si>
  <si>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</si>
  <si>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</si>
  <si>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</si>
  <si>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</si>
  <si>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</si>
  <si>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</si>
  <si>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</si>
  <si>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</si>
  <si>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</si>
  <si>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</si>
  <si>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</si>
  <si>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</si>
  <si>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</si>
  <si>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</si>
  <si>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</si>
  <si>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</si>
  <si>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</si>
  <si>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</si>
  <si>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</si>
  <si>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</si>
  <si>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</si>
  <si>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</si>
  <si>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</si>
  <si>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</si>
  <si>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</si>
  <si>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</si>
  <si>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</si>
  <si>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</si>
  <si>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</si>
  <si>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</si>
  <si>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</si>
  <si>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</si>
  <si>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</si>
  <si>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</si>
  <si>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</si>
  <si>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</si>
  <si>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</si>
  <si>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</si>
  <si>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</si>
  <si>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</si>
  <si>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</si>
  <si>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</si>
  <si>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</si>
  <si>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</si>
  <si>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</si>
  <si>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</si>
  <si>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</si>
  <si>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</si>
  <si>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</si>
  <si>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</si>
  <si>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</si>
  <si>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</si>
  <si>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</si>
  <si>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</si>
  <si>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</si>
  <si>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</si>
  <si>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</si>
  <si>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</si>
  <si>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</si>
  <si>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</si>
  <si>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</si>
  <si>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</si>
  <si>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</si>
  <si>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</si>
  <si>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</si>
  <si>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</si>
  <si>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</si>
  <si>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</si>
  <si>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</si>
  <si>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</si>
  <si>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</si>
  <si>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</si>
  <si>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</si>
  <si>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</si>
  <si>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</si>
  <si>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</si>
  <si>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</si>
  <si>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</si>
  <si>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</si>
  <si>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</si>
  <si>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</si>
  <si>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</si>
  <si>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</si>
  <si>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</si>
  <si>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</si>
  <si>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</si>
  <si>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</si>
  <si>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</si>
  <si>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</si>
  <si>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</si>
  <si>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</si>
  <si>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</si>
  <si>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</si>
  <si>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</si>
  <si>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</si>
  <si>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</si>
  <si>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</si>
  <si>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</si>
  <si>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</si>
  <si>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</si>
  <si>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</si>
  <si>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</si>
  <si>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</si>
  <si>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</si>
  <si>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</si>
  <si>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</si>
  <si>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</si>
  <si>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</si>
  <si>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</si>
  <si>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</si>
  <si>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</si>
  <si>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</si>
  <si>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</si>
  <si>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</si>
  <si>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</si>
  <si>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</si>
  <si>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</si>
  <si>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</si>
  <si>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</si>
  <si>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</si>
  <si>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</si>
  <si>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</si>
  <si>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</si>
  <si>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</si>
  <si>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</si>
  <si>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</si>
  <si>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</si>
  <si>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</si>
  <si>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</si>
  <si>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</si>
  <si>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</si>
  <si>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</si>
  <si>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</si>
  <si>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</si>
  <si>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</si>
  <si>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</si>
  <si>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</si>
  <si>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</si>
  <si>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</si>
  <si>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</si>
  <si>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</si>
  <si>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</si>
  <si>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</si>
  <si>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</si>
  <si>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</si>
  <si>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</si>
  <si>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</si>
  <si>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</si>
  <si>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</si>
  <si>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</si>
  <si>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</si>
  <si>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</si>
  <si>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</si>
  <si>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</si>
  <si>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</si>
  <si>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</si>
  <si>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</si>
  <si>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</si>
  <si>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</si>
  <si>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</si>
  <si>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</si>
  <si>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</si>
  <si>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</si>
  <si>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</si>
  <si>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</si>
  <si>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</si>
  <si>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</si>
  <si>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</si>
  <si>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</si>
  <si>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</si>
  <si>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</si>
  <si>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</si>
  <si>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</si>
  <si>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</si>
  <si>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</si>
  <si>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</si>
  <si>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</si>
  <si>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</si>
  <si>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</si>
  <si>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</si>
  <si>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</si>
  <si>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</si>
  <si>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</si>
  <si>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</si>
  <si>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</si>
  <si>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</si>
  <si>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</si>
  <si>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</si>
  <si>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</si>
  <si>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</si>
  <si>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</si>
  <si>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</si>
  <si>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</si>
  <si>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</si>
  <si>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</si>
  <si>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</si>
  <si>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</si>
  <si>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</si>
  <si>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</si>
  <si>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</si>
  <si>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</si>
  <si>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</si>
  <si>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</si>
  <si>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</si>
  <si>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</si>
  <si>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</si>
  <si>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</si>
  <si>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</si>
  <si>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</si>
  <si>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</si>
  <si>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</si>
  <si>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</si>
  <si>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</si>
  <si>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</si>
  <si>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</si>
  <si>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</si>
  <si>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</si>
  <si>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</si>
  <si>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</si>
  <si>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</si>
  <si>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</si>
  <si>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</si>
  <si>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</si>
  <si>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</si>
  <si>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</si>
  <si>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</si>
  <si>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</si>
  <si>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</si>
  <si>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</si>
  <si>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</si>
  <si>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</si>
  <si>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</si>
  <si>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</si>
  <si>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</si>
  <si>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</si>
  <si>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</si>
  <si>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</si>
  <si>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</si>
  <si>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</si>
  <si>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</si>
  <si>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</si>
  <si>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</si>
  <si>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</si>
  <si>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</si>
  <si>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</si>
  <si>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</si>
  <si>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</si>
  <si>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</si>
  <si>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</si>
  <si>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</si>
  <si>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</si>
  <si>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</si>
  <si>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</si>
  <si>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</si>
  <si>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</si>
  <si>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</si>
  <si>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</si>
  <si>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</si>
  <si>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</si>
  <si>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</si>
  <si>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</si>
  <si>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</si>
  <si>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</si>
  <si>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</si>
  <si>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</si>
  <si>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</si>
  <si>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</si>
  <si>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</si>
  <si>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</si>
  <si>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</si>
  <si>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</si>
  <si>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</si>
  <si>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</si>
  <si>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</si>
  <si>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</si>
  <si>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</si>
  <si>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</si>
  <si>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</si>
  <si>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</si>
  <si>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</si>
  <si>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</si>
  <si>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</si>
  <si>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</si>
  <si>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</si>
  <si>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</si>
  <si>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</si>
  <si>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</si>
  <si>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</si>
  <si>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</si>
  <si>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</si>
  <si>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</si>
  <si>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</si>
  <si>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</si>
  <si>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</si>
  <si>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</si>
  <si>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</si>
  <si>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</si>
  <si>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</si>
  <si>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</si>
  <si>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</si>
  <si>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</si>
  <si>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</si>
  <si>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</si>
  <si>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</si>
  <si>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</si>
  <si>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</si>
  <si>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</si>
  <si>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</si>
  <si>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</si>
  <si>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</si>
  <si>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</si>
  <si>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</si>
  <si>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</si>
  <si>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</si>
  <si>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</si>
  <si>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</si>
  <si>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</si>
  <si>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</si>
  <si>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</si>
  <si>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</si>
  <si>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</si>
  <si>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</si>
  <si>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</si>
  <si>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</si>
  <si>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</si>
  <si>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</si>
  <si>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</si>
  <si>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</si>
  <si>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</si>
  <si>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</si>
  <si>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</si>
  <si>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</si>
  <si>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</si>
  <si>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</si>
  <si>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</si>
  <si>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</si>
  <si>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</si>
  <si>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</si>
  <si>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</si>
  <si>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</si>
  <si>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</si>
  <si>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</si>
  <si>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</si>
  <si>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</si>
  <si>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</si>
  <si>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</si>
  <si>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</si>
  <si>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</si>
  <si>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</si>
  <si>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</si>
  <si>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</si>
  <si>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</si>
  <si>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</si>
  <si>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</si>
  <si>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</si>
  <si>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</si>
  <si>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</si>
  <si>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</si>
  <si>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</si>
  <si>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</si>
  <si>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</si>
  <si>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</si>
  <si>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</si>
  <si>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</si>
  <si>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</si>
  <si>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</si>
  <si>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</si>
  <si>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</si>
  <si>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</si>
  <si>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</si>
  <si>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</si>
  <si>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08006</t>
  </si>
  <si>
    <t>Sveučilišta i veleučilišta u Republici Hrvatskoj</t>
  </si>
  <si>
    <t>OBRAZOVANJE</t>
  </si>
  <si>
    <t>3705</t>
  </si>
  <si>
    <t>VISOKO OBRAZOVANJE</t>
  </si>
  <si>
    <t>A621003</t>
  </si>
  <si>
    <t>REDOVNA DJELATNOST SVEUČILIŠTA U OSIJEKU</t>
  </si>
  <si>
    <t>A621181</t>
  </si>
  <si>
    <t>PRAVOMOĆNE SUDSKE PRESUDE</t>
  </si>
  <si>
    <t>A621183</t>
  </si>
  <si>
    <t>STIPENDIJE I ŠKOLARINE ZA DOKTORSKI STUDIJ</t>
  </si>
  <si>
    <t>A622122</t>
  </si>
  <si>
    <t>PROGRAMSKO FINANCIRANJE JAVNIH VISOKIH UČILIŠTA</t>
  </si>
  <si>
    <t>A679071</t>
  </si>
  <si>
    <t>EU PROJEKTI SVEUČILIŠTA U OSIJEKU (IZ EVIDENCIJSKIH PRIHODA)</t>
  </si>
  <si>
    <t>A679090</t>
  </si>
  <si>
    <t>REDOVNA DJELATNOST SVEUČILIŠTA U OSIJEKU (IZ EVIDENCIJSKIH PRIHODA)</t>
  </si>
  <si>
    <t>Prihodi iz proračuna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</si>
  <si>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</si>
  <si>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</si>
  <si>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</si>
  <si>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</si>
  <si>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</si>
  <si>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</si>
  <si>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</si>
  <si>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</si>
  <si>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</si>
  <si>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</si>
  <si>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 xml:space="preserve">OSTVARENJE/IZVRŠENJE 
1.-12.2024. </t>
  </si>
  <si>
    <t>OSTVARENJE/IZVRŠENJE 
01.2024. - 12.2024.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</si>
  <si>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</si>
  <si>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</si>
  <si>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</si>
  <si>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IZVORNI PLAN ILI REBALANS 2025.*</t>
  </si>
  <si>
    <t>TEKUĆI PLAN 2025.*</t>
  </si>
  <si>
    <t xml:space="preserve">OSTVARENJE/IZVRŠENJE 
1.-12.2025. </t>
  </si>
  <si>
    <t>IZVORNI PLAN ILI REBALANS 
2025.</t>
  </si>
  <si>
    <t>TEKUĆI PLAN 
2025.</t>
  </si>
  <si>
    <t>OSTVARENJE/IZVRŠENJE 
01.2025. - 12.2025.</t>
  </si>
  <si>
    <t>5445</t>
  </si>
  <si>
    <t>Otplata glavnice primljenih kredita od ostalih tuzemnih kreditnih institucija izvan javnog sektora</t>
  </si>
  <si>
    <t>Primici od povrata jamčevnih pologa</t>
  </si>
  <si>
    <t>Primici od prodaje dionica i udjela u glavnici trgovačkih društava u javnom sektoru</t>
  </si>
  <si>
    <t>dionice i udjeli uglavnici trgovačkih društava i javnom sektoru</t>
  </si>
  <si>
    <t>Primici (povrati) glavnice zajmova danih trgovačkim društvima u javnom sktoru</t>
  </si>
  <si>
    <t>Povrat zajmova danih trgovačkim društvima u javnom sektoru</t>
  </si>
  <si>
    <r>
      <t>GODIŠNJI IZVJEŠTAJ O IZVRŠENJU FINANCIJSKOG PLANA FAKULTETA AGROBIOTEHNIČKIH ZNANOSTI OSIJEK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indexed="8"/>
        <rFont val="Arial"/>
        <family val="2"/>
        <charset val="238"/>
      </rPr>
      <t xml:space="preserve">
ZA 2025. GODINU</t>
    </r>
  </si>
  <si>
    <t>Izdaci za dane zajmove i jamčevne pologe</t>
  </si>
  <si>
    <t>Izdaci za jamčevne pologe</t>
  </si>
  <si>
    <t>Otplata glavnice primljenih zajmova od ostalih tuzemnih financijskih institucija izvan javnog sektora</t>
  </si>
  <si>
    <t>A679090/A679071</t>
  </si>
  <si>
    <t>A679134</t>
  </si>
  <si>
    <t>PROGRAMSKO FINANCIRANJE JAVNIH VISOKIH UČILIŠTA 2025-2029</t>
  </si>
  <si>
    <t>A679136</t>
  </si>
  <si>
    <t>'RAZVOJ SUSTAVA PROGRAMSKIH SPORAZUMA ZA FINANCIRANJE SVEUČILIŠTA I ZNANSTVENIH INSTITUTA USMJERENIH NA INOVACIJE, ISTRAŽIVANJE I RAZVOJ-NPOO (C3.2.R1-I1)</t>
  </si>
  <si>
    <t>K679128</t>
  </si>
  <si>
    <t>POBOLJŠANJE UČINKOVITOSTI JAVNIH ULAGANJA NA PODRUČJU ISTRAŽIVANJA, RAZVOJA I INOVACIJA (C3.2.R3)</t>
  </si>
  <si>
    <t xml:space="preserve"> </t>
  </si>
  <si>
    <t>Mehanizam za oporavak i otpornost-bespovratna sredstva</t>
  </si>
  <si>
    <t>REDOVNA DJELATNOST SVEUČILIŠTA U OSIJEKU (IZ EVIDENCIJSKIH PRIHODA)EU PROJEKTI SVEUČILIŠTA U OSIJEKU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</si>
</sst>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8"/>
      <name val="Calibri"/>
      <family val="2"/>
      <scheme val="minor"/>
    </font>
    <font>
      <sz val="8"/>
      <name val="Arial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8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64"/>
      </top>
      <bottom/>
      <diagonal/>
    </border>
  </borders>
  <cellStyleXfs count="47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  <xf numFmtId="0" fontId="36" fillId="29" borderId="9" applyNumberFormat="0" applyProtection="0">
      <alignment horizontal="left" vertical="center" indent="1"/>
    </xf>
  </cellStyleXfs>
  <cellXfs count="316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3" fontId="21" fillId="0" borderId="0" xfId="8" applyNumberFormat="1" applyFont="1" applyFill="1" applyBorder="1">
      <alignment horizontal="right" vertical="center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3" fillId="0" borderId="0" xfId="10" quotePrefix="1" applyFont="1" applyFill="1" applyBorder="1" applyAlignment="1">
      <alignment horizontal="left" vertical="center" wrapText="1" indent="8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0" fontId="21" fillId="24" borderId="0" xfId="8" applyNumberFormat="1" applyFont="1" applyFill="1" applyBorder="1">
      <alignment horizontal="right" vertical="center"/>
    </xf>
    <xf numFmtId="3" fontId="21" fillId="24" borderId="0" xfId="8" applyNumberFormat="1" applyFont="1" applyFill="1" applyBorder="1">
      <alignment horizontal="right" vertical="center"/>
    </xf>
    <xf numFmtId="4" fontId="4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6" borderId="0" xfId="12" applyNumberFormat="1" applyFont="1" applyFill="1" applyBorder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3" fillId="24" borderId="0" xfId="8" applyNumberFormat="1" applyFont="1" applyFill="1" applyBorder="1">
      <alignment horizontal="right" vertical="center"/>
    </xf>
    <xf numFmtId="3" fontId="33" fillId="24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>
      <alignment horizontal="right" vertical="center"/>
    </xf>
    <xf numFmtId="3" fontId="34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4" fillId="0" borderId="0" xfId="8" applyNumberFormat="1" applyFont="1" applyFill="1" applyBorder="1">
      <alignment horizontal="right" vertical="center"/>
    </xf>
    <xf numFmtId="4" fontId="23" fillId="0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 applyFill="1"/>
    <xf numFmtId="0" fontId="23" fillId="24" borderId="0" xfId="10" quotePrefix="1" applyFont="1" applyFill="1" applyBorder="1" applyAlignment="1">
      <alignment horizontal="center" vertical="center" wrapText="1"/>
    </xf>
    <xf numFmtId="0" fontId="23" fillId="2" borderId="0" xfId="10" quotePrefix="1" applyFont="1" applyFill="1" applyBorder="1" applyAlignment="1">
      <alignment horizontal="left" vertical="center" wrapText="1" indent="5"/>
    </xf>
    <xf numFmtId="0" fontId="23" fillId="2" borderId="0" xfId="10" quotePrefix="1" applyFont="1" applyFill="1" applyBorder="1">
      <alignment horizontal="left" vertical="center" wrapText="1"/>
    </xf>
    <xf numFmtId="4" fontId="33" fillId="2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3" fontId="34" fillId="24" borderId="0" xfId="8" applyNumberFormat="1" applyFont="1" applyFill="1" applyBorder="1">
      <alignment horizontal="right" vertical="center"/>
    </xf>
    <xf numFmtId="0" fontId="4" fillId="0" borderId="0" xfId="14" applyFont="1" applyAlignment="1">
      <alignment horizontal="center" vertical="center" wrapText="1"/>
    </xf>
    <xf numFmtId="0" fontId="12" fillId="0" borderId="0" xfId="14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14" applyFont="1" applyAlignment="1">
      <alignment horizontal="right" vertical="center" wrapText="1"/>
    </xf>
    <xf numFmtId="0" fontId="0" fillId="0" borderId="0" xfId="0" applyAlignment="1">
      <alignment horizontal="right"/>
    </xf>
    <xf numFmtId="4" fontId="34" fillId="24" borderId="0" xfId="8" applyNumberFormat="1" applyFont="1" applyFill="1" applyBorder="1">
      <alignment horizontal="right" vertical="center"/>
    </xf>
    <xf numFmtId="4" fontId="34" fillId="2" borderId="0" xfId="8" applyNumberFormat="1" applyFont="1" applyFill="1" applyBorder="1">
      <alignment horizontal="right" vertical="center"/>
    </xf>
    <xf numFmtId="1" fontId="16" fillId="4" borderId="11" xfId="12" applyNumberFormat="1" applyFont="1" applyFill="1" applyBorder="1" applyAlignment="1">
      <alignment horizontal="center" vertical="center"/>
    </xf>
    <xf numFmtId="0" fontId="18" fillId="0" borderId="10" xfId="6" quotePrefix="1" applyBorder="1" applyAlignment="1">
      <alignment horizontal="center" vertical="center" wrapText="1" justifyLastLine="1"/>
    </xf>
    <xf numFmtId="0" fontId="18" fillId="0" borderId="10" xfId="6" quotePrefix="1" applyBorder="1" applyAlignment="1">
      <alignment horizontal="left" vertical="center" wrapText="1" justifyLastLine="1"/>
    </xf>
    <xf numFmtId="3" fontId="24" fillId="0" borderId="10" xfId="3" applyNumberFormat="1" applyFont="1" applyFill="1" applyBorder="1" applyAlignment="1">
      <alignment vertical="center"/>
    </xf>
    <xf numFmtId="4" fontId="24" fillId="28" borderId="10" xfId="3" applyNumberFormat="1" applyFont="1" applyFill="1" applyBorder="1" applyAlignment="1">
      <alignment vertical="center"/>
    </xf>
    <xf numFmtId="4" fontId="19" fillId="0" borderId="10" xfId="3" applyNumberFormat="1" applyFill="1" applyBorder="1" applyAlignment="1">
      <alignment vertical="center"/>
    </xf>
    <xf numFmtId="0" fontId="18" fillId="0" borderId="10" xfId="7" quotePrefix="1" applyBorder="1" applyAlignment="1">
      <alignment horizontal="center" vertical="center" wrapText="1"/>
    </xf>
    <xf numFmtId="0" fontId="18" fillId="0" borderId="10" xfId="7" quotePrefix="1" applyBorder="1" applyAlignment="1">
      <alignment horizontal="left" vertical="center" wrapText="1"/>
    </xf>
    <xf numFmtId="0" fontId="18" fillId="0" borderId="10" xfId="9" quotePrefix="1" applyBorder="1" applyAlignment="1">
      <alignment horizontal="center" vertical="center" wrapText="1"/>
    </xf>
    <xf numFmtId="0" fontId="18" fillId="0" borderId="10" xfId="9" quotePrefix="1" applyBorder="1" applyAlignment="1">
      <alignment horizontal="left" vertical="center" wrapText="1"/>
    </xf>
    <xf numFmtId="0" fontId="18" fillId="0" borderId="10" xfId="10" quotePrefix="1" applyFont="1" applyBorder="1" applyAlignment="1">
      <alignment horizontal="center" vertical="center" wrapText="1"/>
    </xf>
    <xf numFmtId="0" fontId="18" fillId="0" borderId="10" xfId="10" quotePrefix="1" applyFont="1" applyBorder="1" applyAlignment="1">
      <alignment horizontal="left" vertical="center" wrapText="1"/>
    </xf>
    <xf numFmtId="0" fontId="23" fillId="28" borderId="10" xfId="10" quotePrefix="1" applyFill="1" applyBorder="1" applyAlignment="1">
      <alignment horizontal="center" vertical="center" wrapText="1"/>
    </xf>
    <xf numFmtId="0" fontId="23" fillId="0" borderId="10" xfId="10" quotePrefix="1" applyBorder="1" applyAlignment="1">
      <alignment horizontal="left" vertical="center" wrapText="1"/>
    </xf>
    <xf numFmtId="3" fontId="19" fillId="0" borderId="10" xfId="3" applyNumberFormat="1" applyFill="1" applyBorder="1" applyAlignment="1">
      <alignment vertical="center"/>
    </xf>
    <xf numFmtId="4" fontId="19" fillId="28" borderId="10" xfId="3" applyNumberFormat="1" applyFill="1" applyBorder="1" applyAlignment="1">
      <alignment vertical="center"/>
    </xf>
    <xf numFmtId="0" fontId="23" fillId="0" borderId="10" xfId="10" quotePrefix="1" applyBorder="1" applyAlignment="1">
      <alignment horizontal="center" vertical="center" wrapText="1"/>
    </xf>
    <xf numFmtId="0" fontId="23" fillId="0" borderId="10" xfId="10" quotePrefix="1" applyBorder="1" applyAlignment="1">
      <alignment horizontal="right" vertical="center" wrapText="1"/>
    </xf>
    <xf numFmtId="0" fontId="21" fillId="0" borderId="10" xfId="8" applyNumberFormat="1" applyBorder="1" applyAlignment="1">
      <alignment horizontal="right" vertical="center"/>
    </xf>
    <xf numFmtId="0" fontId="21" fillId="2" borderId="10" xfId="8" applyNumberFormat="1" applyFill="1" applyBorder="1" applyAlignment="1">
      <alignment horizontal="right" vertical="center"/>
    </xf>
    <xf numFmtId="4" fontId="21" fillId="28" borderId="10" xfId="8" applyNumberFormat="1" applyFill="1" applyBorder="1" applyAlignment="1">
      <alignment horizontal="right" vertical="center"/>
    </xf>
    <xf numFmtId="3" fontId="19" fillId="2" borderId="10" xfId="3" applyNumberFormat="1" applyFill="1" applyBorder="1" applyAlignment="1">
      <alignment vertical="center"/>
    </xf>
    <xf numFmtId="3" fontId="24" fillId="2" borderId="10" xfId="3" applyNumberFormat="1" applyFont="1" applyFill="1" applyBorder="1" applyAlignment="1">
      <alignment vertical="center"/>
    </xf>
    <xf numFmtId="4" fontId="33" fillId="28" borderId="10" xfId="3" applyNumberFormat="1" applyFont="1" applyFill="1" applyBorder="1" applyAlignment="1">
      <alignment vertical="center"/>
    </xf>
    <xf numFmtId="0" fontId="19" fillId="0" borderId="10" xfId="3" applyNumberFormat="1" applyFill="1" applyBorder="1" applyAlignment="1">
      <alignment vertical="center"/>
    </xf>
    <xf numFmtId="0" fontId="23" fillId="0" borderId="10" xfId="9" quotePrefix="1" applyFont="1" applyFill="1" applyBorder="1">
      <alignment horizontal="left" vertical="center" wrapText="1"/>
    </xf>
    <xf numFmtId="4" fontId="19" fillId="28" borderId="10" xfId="8" applyNumberFormat="1" applyFont="1" applyFill="1" applyBorder="1" applyAlignment="1">
      <alignment horizontal="right" vertical="center"/>
    </xf>
    <xf numFmtId="164" fontId="19" fillId="28" borderId="10" xfId="3" applyNumberFormat="1" applyFill="1" applyBorder="1" applyAlignment="1">
      <alignment vertical="center"/>
    </xf>
    <xf numFmtId="164" fontId="33" fillId="28" borderId="10" xfId="3" applyNumberFormat="1" applyFont="1" applyFill="1" applyBorder="1" applyAlignment="1">
      <alignment vertical="center"/>
    </xf>
    <xf numFmtId="4" fontId="24" fillId="28" borderId="10" xfId="8" applyNumberFormat="1" applyFont="1" applyFill="1" applyBorder="1" applyAlignment="1">
      <alignment horizontal="right" vertical="center"/>
    </xf>
    <xf numFmtId="0" fontId="25" fillId="2" borderId="10" xfId="46" quotePrefix="1" applyFont="1" applyFill="1" applyBorder="1" applyAlignment="1">
      <alignment horizontal="left" vertical="top" wrapText="1"/>
    </xf>
    <xf numFmtId="0" fontId="14" fillId="28" borderId="10" xfId="12" applyFont="1" applyFill="1" applyBorder="1" applyAlignment="1">
      <alignment horizontal="center" vertical="center"/>
    </xf>
    <xf numFmtId="0" fontId="14" fillId="0" borderId="10" xfId="12" applyFont="1" applyBorder="1" applyAlignment="1">
      <alignment vertical="center"/>
    </xf>
    <xf numFmtId="164" fontId="31" fillId="28" borderId="10" xfId="12" applyNumberFormat="1" applyFont="1" applyFill="1" applyBorder="1" applyAlignment="1">
      <alignment vertical="center"/>
    </xf>
    <xf numFmtId="0" fontId="14" fillId="0" borderId="10" xfId="12" applyFont="1" applyBorder="1" applyAlignment="1">
      <alignment horizontal="center" vertical="center"/>
    </xf>
    <xf numFmtId="0" fontId="14" fillId="0" borderId="10" xfId="12" applyFont="1" applyBorder="1" applyAlignment="1">
      <alignment horizontal="right" vertical="center"/>
    </xf>
    <xf numFmtId="164" fontId="14" fillId="28" borderId="10" xfId="12" applyNumberFormat="1" applyFont="1" applyFill="1" applyBorder="1" applyAlignment="1">
      <alignment vertical="center"/>
    </xf>
    <xf numFmtId="164" fontId="37" fillId="28" borderId="10" xfId="0" applyNumberFormat="1" applyFont="1" applyFill="1" applyBorder="1" applyAlignment="1">
      <alignment vertical="center"/>
    </xf>
    <xf numFmtId="164" fontId="38" fillId="28" borderId="10" xfId="0" applyNumberFormat="1" applyFont="1" applyFill="1" applyBorder="1" applyAlignment="1">
      <alignment vertical="center"/>
    </xf>
    <xf numFmtId="0" fontId="14" fillId="0" borderId="10" xfId="10" quotePrefix="1" applyFont="1" applyBorder="1" applyAlignment="1">
      <alignment horizontal="left" vertical="center" wrapText="1"/>
    </xf>
    <xf numFmtId="164" fontId="37" fillId="28" borderId="10" xfId="0" applyNumberFormat="1" applyFont="1" applyFill="1" applyBorder="1" applyAlignment="1">
      <alignment horizontal="right" vertical="center"/>
    </xf>
    <xf numFmtId="0" fontId="25" fillId="0" borderId="10" xfId="12" applyFont="1" applyBorder="1" applyAlignment="1">
      <alignment horizontal="center" vertical="center"/>
    </xf>
    <xf numFmtId="0" fontId="25" fillId="0" borderId="10" xfId="12" applyFont="1" applyBorder="1" applyAlignment="1">
      <alignment vertical="top" wrapText="1"/>
    </xf>
    <xf numFmtId="164" fontId="39" fillId="28" borderId="10" xfId="0" applyNumberFormat="1" applyFont="1" applyFill="1" applyBorder="1" applyAlignment="1">
      <alignment vertical="center"/>
    </xf>
    <xf numFmtId="164" fontId="39" fillId="28" borderId="10" xfId="0" applyNumberFormat="1" applyFont="1" applyFill="1" applyBorder="1" applyAlignment="1">
      <alignment horizontal="right" vertical="center"/>
    </xf>
    <xf numFmtId="164" fontId="40" fillId="28" borderId="10" xfId="0" applyNumberFormat="1" applyFont="1" applyFill="1" applyBorder="1" applyAlignment="1">
      <alignment vertical="center"/>
    </xf>
    <xf numFmtId="0" fontId="14" fillId="0" borderId="10" xfId="12" applyFont="1" applyBorder="1" applyAlignment="1">
      <alignment vertical="center" wrapText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9" fillId="3" borderId="2" xfId="1" quotePrefix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top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  <xf numFmtId="0" fontId="3" fillId="0" borderId="0" xfId="14" applyFont="1" applyAlignment="1">
      <alignment horizontal="center" vertical="center" wrapText="1"/>
    </xf>
    <xf numFmtId="3" fontId="16" fillId="4" borderId="11" xfId="12" applyNumberFormat="1" applyFont="1" applyFill="1" applyBorder="1" applyAlignment="1">
      <alignment horizontal="center" vertical="center" wrapText="1" justifyLastLine="1"/>
    </xf>
    <xf numFmtId="0" fontId="41" fillId="0" borderId="10" xfId="10" quotePrefix="1" applyFont="1" applyBorder="1" applyAlignment="1">
      <alignment horizontal="left" vertical="center" wrapText="1"/>
    </xf>
    <xf numFmtId="164" fontId="24" fillId="0" borderId="10" xfId="3" applyNumberFormat="1" applyFont="1" applyFill="1" applyBorder="1" applyAlignment="1">
      <alignment vertical="center"/>
    </xf>
    <xf numFmtId="164" fontId="19" fillId="0" borderId="10" xfId="3" applyNumberFormat="1" applyFont="1" applyFill="1" applyBorder="1" applyAlignment="1">
      <alignment vertical="center"/>
    </xf>
    <xf numFmtId="164" fontId="19" fillId="0" borderId="10" xfId="8" applyNumberFormat="1" applyFont="1" applyBorder="1" applyAlignment="1">
      <alignment horizontal="right" vertical="center"/>
    </xf>
    <xf numFmtId="164" fontId="31" fillId="0" borderId="10" xfId="12" applyNumberFormat="1" applyFont="1" applyBorder="1" applyAlignment="1">
      <alignment vertical="center"/>
    </xf>
  </cellXfs>
  <cellStyles count="47">
    <cellStyle name="Normal 2" xfId="12" xr:uid="{00000000-0005-0000-0000-000001000000}"/>
    <cellStyle name="Normalno" xfId="0" builtinId="0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 2" xfId="46" xr:uid="{9190F911-BB30-4C9F-9814-14B44B9FD27C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29"/>
  <sheetViews>
    <sheetView zoomScale="90" zoomScaleNormal="90" workbookViewId="0">
      <selection activeCell="I21" sqref="I21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30" customWidth="1"/>
    <col min="7" max="8" width="23.5703125" style="31" customWidth="1"/>
    <col min="9" max="9" width="23.5703125" style="30" customWidth="1"/>
    <col min="10" max="10" width="15.7109375" style="30" customWidth="1"/>
    <col min="11" max="11" width="10.5703125" style="30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33" customHeight="1" x14ac:dyDescent="0.25">
      <c r="A1" s="285" t="s">
        <v>579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 x14ac:dyDescent="0.25">
      <c r="A3" s="285" t="s">
        <v>0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285" t="s">
        <v>1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286" t="s">
        <v>2</v>
      </c>
      <c r="B7" s="286"/>
      <c r="C7" s="286"/>
      <c r="D7" s="286"/>
      <c r="E7" s="286"/>
      <c r="F7" s="8"/>
      <c r="G7" s="9"/>
      <c r="H7" s="9"/>
      <c r="I7" s="10"/>
      <c r="J7" s="11"/>
      <c r="K7" s="11"/>
    </row>
    <row r="8" spans="1:11" ht="38.25" x14ac:dyDescent="0.25">
      <c r="A8" s="287" t="s">
        <v>3</v>
      </c>
      <c r="B8" s="287"/>
      <c r="C8" s="287"/>
      <c r="D8" s="287"/>
      <c r="E8" s="287"/>
      <c r="F8" s="12" t="s">
        <v>561</v>
      </c>
      <c r="G8" s="13" t="s">
        <v>566</v>
      </c>
      <c r="H8" s="13" t="s">
        <v>567</v>
      </c>
      <c r="I8" s="12" t="s">
        <v>568</v>
      </c>
      <c r="J8" s="12" t="s">
        <v>4</v>
      </c>
      <c r="K8" s="12" t="s">
        <v>5</v>
      </c>
    </row>
    <row r="9" spans="1:11" x14ac:dyDescent="0.25">
      <c r="A9" s="283">
        <v>1</v>
      </c>
      <c r="B9" s="283"/>
      <c r="C9" s="283"/>
      <c r="D9" s="283"/>
      <c r="E9" s="284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7</v>
      </c>
    </row>
    <row r="10" spans="1:11" x14ac:dyDescent="0.25">
      <c r="A10" s="291" t="s">
        <v>8</v>
      </c>
      <c r="B10" s="292"/>
      <c r="C10" s="292"/>
      <c r="D10" s="292"/>
      <c r="E10" s="293"/>
      <c r="F10" s="16">
        <f>+'A.1 PRIHODI EK'!C11</f>
        <v>13853348.939999999</v>
      </c>
      <c r="G10" s="17">
        <f>+'A.1 PRIHODI EK'!D10</f>
        <v>16197140</v>
      </c>
      <c r="H10" s="17">
        <f>+'A.1 PRIHODI EK'!E10</f>
        <v>0</v>
      </c>
      <c r="I10" s="16">
        <f>+'A.1 PRIHODI EK'!F11</f>
        <v>14150504.689999999</v>
      </c>
      <c r="J10" s="18">
        <f t="shared" ref="J10:J16" si="0">+I10/F10*100</f>
        <v>102.14501021584749</v>
      </c>
      <c r="K10" s="18" t="e">
        <f t="shared" ref="K10:K16" si="1">+I10/H10*100</f>
        <v>#DIV/0!</v>
      </c>
    </row>
    <row r="11" spans="1:11" x14ac:dyDescent="0.25">
      <c r="A11" s="294" t="s">
        <v>9</v>
      </c>
      <c r="B11" s="293"/>
      <c r="C11" s="293"/>
      <c r="D11" s="293"/>
      <c r="E11" s="293"/>
      <c r="F11" s="16">
        <f>+'A.1 PRIHODI EK'!C72</f>
        <v>217469</v>
      </c>
      <c r="G11" s="17">
        <f>+'A.1 PRIHODI EK'!D72</f>
        <v>0</v>
      </c>
      <c r="H11" s="17">
        <f>+'A.1 PRIHODI EK'!E72</f>
        <v>0</v>
      </c>
      <c r="I11" s="16">
        <f>+'A.1 PRIHODI EK'!F72</f>
        <v>0</v>
      </c>
      <c r="J11" s="18">
        <f t="shared" si="0"/>
        <v>0</v>
      </c>
      <c r="K11" s="18" t="e">
        <f t="shared" si="1"/>
        <v>#DIV/0!</v>
      </c>
    </row>
    <row r="12" spans="1:11" x14ac:dyDescent="0.25">
      <c r="A12" s="295" t="s">
        <v>10</v>
      </c>
      <c r="B12" s="296"/>
      <c r="C12" s="296"/>
      <c r="D12" s="296"/>
      <c r="E12" s="297"/>
      <c r="F12" s="19">
        <f>F10+F11</f>
        <v>14070817.939999999</v>
      </c>
      <c r="G12" s="20">
        <f>G10+G11</f>
        <v>16197140</v>
      </c>
      <c r="H12" s="20">
        <f>H10+H11</f>
        <v>0</v>
      </c>
      <c r="I12" s="19">
        <f>I10+I11</f>
        <v>14150504.689999999</v>
      </c>
      <c r="J12" s="19">
        <f t="shared" si="0"/>
        <v>100.56632635245369</v>
      </c>
      <c r="K12" s="19" t="e">
        <f t="shared" si="1"/>
        <v>#DIV/0!</v>
      </c>
    </row>
    <row r="13" spans="1:11" x14ac:dyDescent="0.25">
      <c r="A13" s="298" t="s">
        <v>11</v>
      </c>
      <c r="B13" s="292"/>
      <c r="C13" s="292"/>
      <c r="D13" s="292"/>
      <c r="E13" s="292"/>
      <c r="F13" s="16">
        <f>+'A.1 RASHODI EK'!C10</f>
        <v>12246104.390000001</v>
      </c>
      <c r="G13" s="17">
        <f>+'A.1 RASHODI EK'!D10</f>
        <v>13869015</v>
      </c>
      <c r="H13" s="17">
        <f>+'A.1 RASHODI EK'!E10</f>
        <v>0</v>
      </c>
      <c r="I13" s="16">
        <f>+'A.1 RASHODI EK'!F10</f>
        <v>14176402.909999998</v>
      </c>
      <c r="J13" s="18">
        <f t="shared" si="0"/>
        <v>115.76255157171657</v>
      </c>
      <c r="K13" s="18" t="e">
        <f t="shared" si="1"/>
        <v>#DIV/0!</v>
      </c>
    </row>
    <row r="14" spans="1:11" x14ac:dyDescent="0.25">
      <c r="A14" s="294" t="s">
        <v>12</v>
      </c>
      <c r="B14" s="293"/>
      <c r="C14" s="293"/>
      <c r="D14" s="293"/>
      <c r="E14" s="293"/>
      <c r="F14" s="16">
        <f>+'A.1 RASHODI EK'!C114</f>
        <v>930531.93</v>
      </c>
      <c r="G14" s="17">
        <f>+'A.1 RASHODI EK'!D114</f>
        <v>1552579</v>
      </c>
      <c r="H14" s="17">
        <f>+'A.1 RASHODI EK'!E114</f>
        <v>0</v>
      </c>
      <c r="I14" s="16">
        <f>+'A.1 RASHODI EK'!F114</f>
        <v>1513429.8599999999</v>
      </c>
      <c r="J14" s="18">
        <f t="shared" si="0"/>
        <v>162.64136793242548</v>
      </c>
      <c r="K14" s="18" t="e">
        <f t="shared" si="1"/>
        <v>#DIV/0!</v>
      </c>
    </row>
    <row r="15" spans="1:11" x14ac:dyDescent="0.25">
      <c r="A15" s="21" t="s">
        <v>13</v>
      </c>
      <c r="B15" s="22"/>
      <c r="C15" s="22"/>
      <c r="D15" s="22"/>
      <c r="E15" s="22"/>
      <c r="F15" s="19">
        <f>F13+F14</f>
        <v>13176636.32</v>
      </c>
      <c r="G15" s="20">
        <f>G13+G14</f>
        <v>15421594</v>
      </c>
      <c r="H15" s="20">
        <f>H13+H14</f>
        <v>0</v>
      </c>
      <c r="I15" s="19">
        <f>I13+I14</f>
        <v>15689832.769999998</v>
      </c>
      <c r="J15" s="19">
        <f t="shared" si="0"/>
        <v>119.07312601612425</v>
      </c>
      <c r="K15" s="19" t="e">
        <f t="shared" si="1"/>
        <v>#DIV/0!</v>
      </c>
    </row>
    <row r="16" spans="1:11" x14ac:dyDescent="0.25">
      <c r="A16" s="299" t="s">
        <v>14</v>
      </c>
      <c r="B16" s="296"/>
      <c r="C16" s="296"/>
      <c r="D16" s="296"/>
      <c r="E16" s="296"/>
      <c r="F16" s="23">
        <f>F12-F15</f>
        <v>894181.61999999918</v>
      </c>
      <c r="G16" s="24">
        <f>G12-G15</f>
        <v>775546</v>
      </c>
      <c r="H16" s="24">
        <f>H12-H15</f>
        <v>0</v>
      </c>
      <c r="I16" s="23">
        <f>I12-I15</f>
        <v>-1539328.0799999982</v>
      </c>
      <c r="J16" s="19">
        <f t="shared" si="0"/>
        <v>-172.14937609654731</v>
      </c>
      <c r="K16" s="19" t="e">
        <f t="shared" si="1"/>
        <v>#DIV/0!</v>
      </c>
    </row>
    <row r="17" spans="1:11" ht="18" x14ac:dyDescent="0.25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 x14ac:dyDescent="0.25">
      <c r="A18" s="286" t="s">
        <v>15</v>
      </c>
      <c r="B18" s="286"/>
      <c r="C18" s="286"/>
      <c r="D18" s="286"/>
      <c r="E18" s="286"/>
      <c r="F18" s="26"/>
      <c r="G18" s="27"/>
      <c r="H18" s="27"/>
      <c r="I18" s="26"/>
      <c r="J18" s="28"/>
      <c r="K18" s="28"/>
    </row>
    <row r="19" spans="1:11" ht="38.25" x14ac:dyDescent="0.25">
      <c r="A19" s="287" t="s">
        <v>3</v>
      </c>
      <c r="B19" s="287"/>
      <c r="C19" s="287"/>
      <c r="D19" s="287"/>
      <c r="E19" s="287"/>
      <c r="F19" s="12" t="s">
        <v>561</v>
      </c>
      <c r="G19" s="13" t="s">
        <v>566</v>
      </c>
      <c r="H19" s="13" t="s">
        <v>567</v>
      </c>
      <c r="I19" s="12" t="s">
        <v>568</v>
      </c>
      <c r="J19" s="29" t="s">
        <v>4</v>
      </c>
      <c r="K19" s="29" t="s">
        <v>5</v>
      </c>
    </row>
    <row r="20" spans="1:11" x14ac:dyDescent="0.25">
      <c r="A20" s="300">
        <v>1</v>
      </c>
      <c r="B20" s="301"/>
      <c r="C20" s="301"/>
      <c r="D20" s="301"/>
      <c r="E20" s="301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7</v>
      </c>
    </row>
    <row r="21" spans="1:11" x14ac:dyDescent="0.25">
      <c r="A21" s="291" t="s">
        <v>16</v>
      </c>
      <c r="B21" s="302"/>
      <c r="C21" s="302"/>
      <c r="D21" s="302"/>
      <c r="E21" s="302"/>
      <c r="F21" s="16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16087.029999999999</v>
      </c>
      <c r="J21" s="18" t="e">
        <f t="shared" ref="J21:J27" si="2">+I21/F21*100</f>
        <v>#DIV/0!</v>
      </c>
      <c r="K21" s="18" t="e">
        <f t="shared" ref="K21:K27" si="3">+I21/H21*100</f>
        <v>#DIV/0!</v>
      </c>
    </row>
    <row r="22" spans="1:11" ht="27" customHeight="1" x14ac:dyDescent="0.25">
      <c r="A22" s="291" t="s">
        <v>17</v>
      </c>
      <c r="B22" s="303"/>
      <c r="C22" s="303"/>
      <c r="D22" s="303"/>
      <c r="E22" s="303"/>
      <c r="F22" s="16">
        <f>+'B.1 RAČUN FINANC EK'!C22</f>
        <v>36926.400000000001</v>
      </c>
      <c r="G22" s="17">
        <f>+'B.1 RAČUN FINANC EK'!D22</f>
        <v>31860</v>
      </c>
      <c r="H22" s="17">
        <f>+'B.1 RAČUN FINANC EK'!E22</f>
        <v>0</v>
      </c>
      <c r="I22" s="16">
        <f>+'B.1 RAČUN FINANC EK'!F22</f>
        <v>44412.77</v>
      </c>
      <c r="J22" s="18">
        <f t="shared" si="2"/>
        <v>120.27376077819663</v>
      </c>
      <c r="K22" s="18" t="e">
        <f t="shared" si="3"/>
        <v>#DIV/0!</v>
      </c>
    </row>
    <row r="23" spans="1:11" x14ac:dyDescent="0.25">
      <c r="A23" s="288" t="s">
        <v>18</v>
      </c>
      <c r="B23" s="289"/>
      <c r="C23" s="289"/>
      <c r="D23" s="289"/>
      <c r="E23" s="290"/>
      <c r="F23" s="19">
        <f>F21-F22</f>
        <v>-36926.400000000001</v>
      </c>
      <c r="G23" s="20">
        <f>G21-G22</f>
        <v>-31860</v>
      </c>
      <c r="H23" s="20">
        <f>H21-H22</f>
        <v>0</v>
      </c>
      <c r="I23" s="19">
        <f>I21-I22</f>
        <v>-28325.739999999998</v>
      </c>
      <c r="J23" s="19">
        <f t="shared" si="2"/>
        <v>76.708642055548324</v>
      </c>
      <c r="K23" s="19" t="e">
        <f t="shared" si="3"/>
        <v>#DIV/0!</v>
      </c>
    </row>
    <row r="24" spans="1:11" x14ac:dyDescent="0.25">
      <c r="A24" s="291" t="s">
        <v>19</v>
      </c>
      <c r="B24" s="303"/>
      <c r="C24" s="303"/>
      <c r="D24" s="303"/>
      <c r="E24" s="303"/>
      <c r="F24" s="216">
        <v>2093591.02</v>
      </c>
      <c r="G24" s="217">
        <v>2950846.24</v>
      </c>
      <c r="H24" s="217"/>
      <c r="I24" s="16">
        <v>2950846.24</v>
      </c>
      <c r="J24" s="18">
        <f t="shared" si="2"/>
        <v>140.94664200460701</v>
      </c>
      <c r="K24" s="18" t="e">
        <f t="shared" si="3"/>
        <v>#DIV/0!</v>
      </c>
    </row>
    <row r="25" spans="1:11" x14ac:dyDescent="0.25">
      <c r="A25" s="291" t="s">
        <v>20</v>
      </c>
      <c r="B25" s="303"/>
      <c r="C25" s="303"/>
      <c r="D25" s="303"/>
      <c r="E25" s="303"/>
      <c r="F25" s="216">
        <v>-2950846.24</v>
      </c>
      <c r="G25" s="217">
        <v>-1507406</v>
      </c>
      <c r="H25" s="217"/>
      <c r="I25" s="217">
        <v>-1383192.42</v>
      </c>
      <c r="J25" s="18">
        <f t="shared" si="2"/>
        <v>46.874432196778912</v>
      </c>
      <c r="K25" s="18" t="e">
        <f t="shared" si="3"/>
        <v>#DIV/0!</v>
      </c>
    </row>
    <row r="26" spans="1:11" x14ac:dyDescent="0.25">
      <c r="A26" s="288" t="s">
        <v>21</v>
      </c>
      <c r="B26" s="289"/>
      <c r="C26" s="289"/>
      <c r="D26" s="289"/>
      <c r="E26" s="290"/>
      <c r="F26" s="19">
        <f>+F23+F24+F25</f>
        <v>-894181.62000000011</v>
      </c>
      <c r="G26" s="24">
        <f>+G23+G24+G25</f>
        <v>1411580.2400000002</v>
      </c>
      <c r="H26" s="24">
        <f>+H23+H24+H25</f>
        <v>0</v>
      </c>
      <c r="I26" s="19">
        <f>+I23+I24+I25</f>
        <v>1539328.08</v>
      </c>
      <c r="J26" s="19">
        <f t="shared" si="2"/>
        <v>-172.14937609654734</v>
      </c>
      <c r="K26" s="19" t="e">
        <f t="shared" si="3"/>
        <v>#DIV/0!</v>
      </c>
    </row>
    <row r="27" spans="1:11" x14ac:dyDescent="0.25">
      <c r="A27" s="304" t="s">
        <v>22</v>
      </c>
      <c r="B27" s="304"/>
      <c r="C27" s="304"/>
      <c r="D27" s="304"/>
      <c r="E27" s="304"/>
      <c r="F27" s="23">
        <f>+F16+F26</f>
        <v>-9.3132257461547852E-10</v>
      </c>
      <c r="G27" s="24">
        <f>+G16+G26</f>
        <v>2187126.2400000002</v>
      </c>
      <c r="H27" s="24">
        <f>+H16+H26</f>
        <v>0</v>
      </c>
      <c r="I27" s="23">
        <f>+I16+I26</f>
        <v>1.862645149230957E-9</v>
      </c>
      <c r="J27" s="19">
        <f t="shared" si="2"/>
        <v>-200</v>
      </c>
      <c r="K27" s="19" t="e">
        <f t="shared" si="3"/>
        <v>#DIV/0!</v>
      </c>
    </row>
    <row r="29" spans="1:11" ht="23.25" customHeight="1" x14ac:dyDescent="0.25">
      <c r="A29" s="305"/>
      <c r="B29" s="305"/>
      <c r="C29" s="305"/>
      <c r="D29" s="305"/>
      <c r="E29" s="305"/>
      <c r="F29" s="305"/>
      <c r="G29" s="305"/>
      <c r="H29" s="305"/>
      <c r="I29" s="305"/>
      <c r="J29" s="305"/>
      <c r="K29" s="305"/>
    </row>
  </sheetData>
  <mergeCells count="23">
    <mergeCell ref="A24:E24"/>
    <mergeCell ref="A25:E25"/>
    <mergeCell ref="A26:E26"/>
    <mergeCell ref="A27:E27"/>
    <mergeCell ref="A29:K29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  <mergeCell ref="A1:K1"/>
    <mergeCell ref="A3:K3"/>
    <mergeCell ref="A5:K5"/>
    <mergeCell ref="A7:E7"/>
    <mergeCell ref="A8:E8"/>
  </mergeCells>
  <pageMargins left="0.7" right="0.7" top="0.75" bottom="0.75" header="0.3" footer="0.3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90"/>
  <sheetViews>
    <sheetView zoomScale="98" zoomScaleNormal="98" workbookViewId="0">
      <pane xSplit="2" ySplit="8" topLeftCell="C15" activePane="bottomRight" state="frozen"/>
      <selection pane="topRight" activeCell="C1" sqref="C1"/>
      <selection pane="bottomLeft" activeCell="A10" sqref="A10"/>
      <selection pane="bottomRight" activeCell="F81" sqref="F81"/>
    </sheetView>
  </sheetViews>
  <sheetFormatPr defaultRowHeight="12.75" x14ac:dyDescent="0.2"/>
  <cols>
    <col min="1" max="1" width="15.85546875" style="32" customWidth="1"/>
    <col min="2" max="2" width="57.57031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8" width="13.42578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x14ac:dyDescent="0.2">
      <c r="A1" s="308" t="s">
        <v>0</v>
      </c>
      <c r="B1" s="308"/>
      <c r="C1" s="308"/>
      <c r="D1" s="308"/>
      <c r="E1" s="308"/>
      <c r="F1" s="308"/>
      <c r="G1" s="308"/>
      <c r="H1" s="308"/>
      <c r="I1" s="38"/>
      <c r="J1" s="38"/>
      <c r="K1" s="38"/>
      <c r="L1" s="39"/>
      <c r="M1" s="39"/>
      <c r="N1" s="39"/>
      <c r="O1" s="39"/>
    </row>
    <row r="2" spans="1:15" ht="18" x14ac:dyDescent="0.2">
      <c r="A2" s="44"/>
      <c r="B2" s="44"/>
      <c r="C2" s="44"/>
      <c r="D2" s="44"/>
      <c r="E2" s="44"/>
      <c r="F2" s="44"/>
      <c r="G2" s="44"/>
      <c r="H2" s="178"/>
      <c r="I2" s="45"/>
      <c r="J2" s="45"/>
      <c r="K2" s="45"/>
      <c r="L2" s="39"/>
      <c r="M2" s="39"/>
      <c r="N2" s="39"/>
      <c r="O2" s="39"/>
    </row>
    <row r="3" spans="1:15" ht="15.75" customHeight="1" x14ac:dyDescent="0.2">
      <c r="A3" s="308" t="s">
        <v>23</v>
      </c>
      <c r="B3" s="308"/>
      <c r="C3" s="308"/>
      <c r="D3" s="308"/>
      <c r="E3" s="308"/>
      <c r="F3" s="308"/>
      <c r="G3" s="308"/>
      <c r="H3" s="308"/>
      <c r="I3" s="38"/>
      <c r="J3" s="38"/>
      <c r="K3" s="38"/>
      <c r="L3" s="39"/>
      <c r="M3" s="39"/>
      <c r="N3" s="39"/>
      <c r="O3" s="39"/>
    </row>
    <row r="4" spans="1:15" ht="18" x14ac:dyDescent="0.2">
      <c r="A4" s="44"/>
      <c r="B4" s="44"/>
      <c r="C4" s="44"/>
      <c r="D4" s="44"/>
      <c r="E4" s="44"/>
      <c r="F4" s="44"/>
      <c r="G4" s="44"/>
      <c r="H4" s="178"/>
      <c r="I4" s="45"/>
      <c r="J4" s="45"/>
      <c r="K4" s="45"/>
      <c r="L4" s="39"/>
      <c r="M4" s="39"/>
      <c r="N4" s="39"/>
      <c r="O4" s="39"/>
    </row>
    <row r="5" spans="1:15" ht="15.75" customHeight="1" x14ac:dyDescent="0.2">
      <c r="A5" s="308" t="s">
        <v>24</v>
      </c>
      <c r="B5" s="308"/>
      <c r="C5" s="308"/>
      <c r="D5" s="308"/>
      <c r="E5" s="308"/>
      <c r="F5" s="308"/>
      <c r="G5" s="308"/>
      <c r="H5" s="308"/>
      <c r="I5" s="38"/>
      <c r="J5" s="38"/>
      <c r="K5" s="38"/>
      <c r="L5" s="39"/>
      <c r="M5" s="39"/>
      <c r="N5" s="39"/>
      <c r="O5" s="39"/>
    </row>
    <row r="6" spans="1:15" ht="18" x14ac:dyDescent="0.2">
      <c r="A6" s="44"/>
      <c r="B6" s="44"/>
      <c r="C6" s="44"/>
      <c r="D6" s="44"/>
      <c r="E6" s="44"/>
      <c r="F6" s="44"/>
      <c r="G6" s="44"/>
      <c r="H6" s="178"/>
      <c r="I6" s="45"/>
      <c r="J6" s="45"/>
      <c r="K6" s="45"/>
      <c r="L6" s="39"/>
      <c r="M6" s="39"/>
      <c r="N6" s="39"/>
      <c r="O6" s="39"/>
    </row>
    <row r="7" spans="1:15" s="33" customFormat="1" ht="57" x14ac:dyDescent="0.25">
      <c r="A7" s="307" t="s">
        <v>3</v>
      </c>
      <c r="B7" s="307"/>
      <c r="C7" s="54" t="s">
        <v>562</v>
      </c>
      <c r="D7" s="54" t="s">
        <v>569</v>
      </c>
      <c r="E7" s="54" t="s">
        <v>570</v>
      </c>
      <c r="F7" s="54" t="s">
        <v>571</v>
      </c>
      <c r="G7" s="54" t="s">
        <v>260</v>
      </c>
      <c r="H7" s="162" t="s">
        <v>261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306">
        <v>1</v>
      </c>
      <c r="B8" s="306"/>
      <c r="C8" s="55">
        <v>2</v>
      </c>
      <c r="D8" s="55">
        <v>3</v>
      </c>
      <c r="E8" s="55">
        <v>4.3333333333333304</v>
      </c>
      <c r="F8" s="55">
        <v>5.0833333333333304</v>
      </c>
      <c r="G8" s="55">
        <v>6</v>
      </c>
      <c r="H8" s="163">
        <v>7</v>
      </c>
      <c r="I8" s="42"/>
      <c r="J8" s="42"/>
      <c r="K8" s="42"/>
      <c r="L8" s="42"/>
      <c r="M8" s="41"/>
      <c r="N8" s="41"/>
      <c r="O8" s="41"/>
    </row>
    <row r="9" spans="1:15" ht="15" customHeight="1" x14ac:dyDescent="0.2">
      <c r="A9" s="129" t="s">
        <v>27</v>
      </c>
      <c r="B9" s="129" t="s">
        <v>26</v>
      </c>
      <c r="C9" s="132" t="s">
        <v>28</v>
      </c>
      <c r="D9" s="132" t="s">
        <v>28</v>
      </c>
      <c r="E9" s="132" t="s">
        <v>28</v>
      </c>
      <c r="F9" s="132" t="s">
        <v>28</v>
      </c>
      <c r="G9" s="132" t="s">
        <v>26</v>
      </c>
      <c r="H9" s="132" t="s">
        <v>26</v>
      </c>
      <c r="I9" s="147"/>
      <c r="J9" s="147"/>
      <c r="K9" s="147"/>
      <c r="L9" s="147"/>
      <c r="M9" s="165"/>
      <c r="N9" s="165"/>
      <c r="O9" s="165"/>
    </row>
    <row r="10" spans="1:15" s="34" customFormat="1" x14ac:dyDescent="0.2">
      <c r="A10" s="200"/>
      <c r="B10" s="202" t="s">
        <v>25</v>
      </c>
      <c r="C10" s="193">
        <f>+C11+C72</f>
        <v>14070817.939999999</v>
      </c>
      <c r="D10" s="203">
        <f>+D11+D72</f>
        <v>16197140</v>
      </c>
      <c r="E10" s="203">
        <f>+E11+E72</f>
        <v>0</v>
      </c>
      <c r="F10" s="193">
        <f>+F11+F72</f>
        <v>14150504.689999999</v>
      </c>
      <c r="G10" s="193">
        <f>+F10/C10*100</f>
        <v>100.56632635245369</v>
      </c>
      <c r="H10" s="193" t="e">
        <f>+F10/E10*100</f>
        <v>#DIV/0!</v>
      </c>
      <c r="I10" s="43"/>
      <c r="J10" s="43"/>
      <c r="K10" s="43"/>
      <c r="L10" s="43"/>
      <c r="M10" s="46"/>
      <c r="N10" s="46"/>
      <c r="O10" s="46"/>
    </row>
    <row r="11" spans="1:15" x14ac:dyDescent="0.2">
      <c r="A11" s="194" t="s">
        <v>30</v>
      </c>
      <c r="B11" s="195" t="s">
        <v>31</v>
      </c>
      <c r="C11" s="196">
        <f>+C12+C36+C47+C53+C60+C67</f>
        <v>13853348.939999999</v>
      </c>
      <c r="D11" s="197">
        <f>+D12+D36+D47+D53+D60+D67</f>
        <v>16197140</v>
      </c>
      <c r="E11" s="197">
        <f>+E12+E36+E47+E53+E60+E67</f>
        <v>0</v>
      </c>
      <c r="F11" s="196">
        <f>+F12+F36+F47+F53+F60+F67</f>
        <v>14150504.689999999</v>
      </c>
      <c r="G11" s="198">
        <f>+F11/C11*100</f>
        <v>102.14501021584749</v>
      </c>
      <c r="H11" s="198" t="e">
        <f>+F11/E11*100</f>
        <v>#DIV/0!</v>
      </c>
      <c r="I11" s="166"/>
      <c r="J11" s="166"/>
      <c r="K11" s="166"/>
      <c r="L11" s="166"/>
      <c r="M11" s="166"/>
      <c r="N11" s="166"/>
      <c r="O11" s="166"/>
    </row>
    <row r="12" spans="1:15" x14ac:dyDescent="0.2">
      <c r="A12" s="182" t="s">
        <v>33</v>
      </c>
      <c r="B12" s="183" t="s">
        <v>34</v>
      </c>
      <c r="C12" s="179">
        <f>+C13+C15+C20+C22+C25+C28+C31</f>
        <v>2683725.9</v>
      </c>
      <c r="D12" s="161">
        <v>3161454</v>
      </c>
      <c r="E12" s="161"/>
      <c r="F12" s="179">
        <f>+F13+F15+F20+F22+F25+F28+F31</f>
        <v>2342666.11</v>
      </c>
      <c r="G12" s="179">
        <f>+F12/C12*100</f>
        <v>87.291556488686112</v>
      </c>
      <c r="H12" s="179" t="e">
        <f>+F12/E12*100</f>
        <v>#DIV/0!</v>
      </c>
      <c r="I12" s="169"/>
      <c r="J12" s="169"/>
      <c r="K12" s="169"/>
      <c r="L12" s="169"/>
      <c r="M12" s="169"/>
      <c r="N12" s="169"/>
      <c r="O12" s="169"/>
    </row>
    <row r="13" spans="1:15" x14ac:dyDescent="0.2">
      <c r="A13" s="180" t="s">
        <v>262</v>
      </c>
      <c r="B13" s="181" t="s">
        <v>263</v>
      </c>
      <c r="C13" s="179">
        <f>+C14</f>
        <v>0</v>
      </c>
      <c r="D13" s="177"/>
      <c r="E13" s="177"/>
      <c r="F13" s="179">
        <f>+F14</f>
        <v>0</v>
      </c>
      <c r="G13" s="179" t="e">
        <f t="shared" ref="G13:G74" si="0">+F13/C13*100</f>
        <v>#DIV/0!</v>
      </c>
      <c r="H13" s="179"/>
      <c r="I13" s="169"/>
      <c r="J13" s="169"/>
      <c r="K13" s="169"/>
      <c r="L13" s="169"/>
      <c r="M13" s="169"/>
      <c r="N13" s="169"/>
      <c r="O13" s="169"/>
    </row>
    <row r="14" spans="1:15" x14ac:dyDescent="0.2">
      <c r="A14" s="53" t="s">
        <v>264</v>
      </c>
      <c r="B14" s="51" t="s">
        <v>265</v>
      </c>
      <c r="C14" s="47">
        <v>0</v>
      </c>
      <c r="D14" s="176"/>
      <c r="E14" s="176"/>
      <c r="F14" s="47">
        <v>0</v>
      </c>
      <c r="G14" s="175" t="e">
        <f t="shared" si="0"/>
        <v>#DIV/0!</v>
      </c>
      <c r="H14" s="179"/>
      <c r="I14" s="49"/>
      <c r="J14" s="49"/>
      <c r="K14" s="49"/>
      <c r="L14" s="49"/>
      <c r="M14" s="50"/>
      <c r="N14" s="50"/>
      <c r="O14" s="50"/>
    </row>
    <row r="15" spans="1:15" x14ac:dyDescent="0.2">
      <c r="A15" s="180" t="s">
        <v>35</v>
      </c>
      <c r="B15" s="181" t="s">
        <v>36</v>
      </c>
      <c r="C15" s="179">
        <f>SUM(C16:C19)</f>
        <v>899779.34</v>
      </c>
      <c r="D15" s="177"/>
      <c r="E15" s="177"/>
      <c r="F15" s="179">
        <f>SUM(F16:F19)</f>
        <v>351024.56</v>
      </c>
      <c r="G15" s="179">
        <f t="shared" si="0"/>
        <v>39.01229383639771</v>
      </c>
      <c r="H15" s="179"/>
      <c r="I15" s="169"/>
      <c r="J15" s="169"/>
      <c r="K15" s="169"/>
      <c r="L15" s="169"/>
      <c r="M15" s="169"/>
      <c r="N15" s="169"/>
      <c r="O15" s="169"/>
    </row>
    <row r="16" spans="1:15" x14ac:dyDescent="0.2">
      <c r="A16" s="53" t="s">
        <v>266</v>
      </c>
      <c r="B16" s="51" t="s">
        <v>267</v>
      </c>
      <c r="C16" s="47">
        <v>0</v>
      </c>
      <c r="D16" s="176"/>
      <c r="E16" s="176"/>
      <c r="F16" s="47">
        <v>0</v>
      </c>
      <c r="G16" s="175" t="e">
        <f t="shared" si="0"/>
        <v>#DIV/0!</v>
      </c>
      <c r="H16" s="179"/>
      <c r="I16" s="49"/>
      <c r="J16" s="49"/>
      <c r="K16" s="49"/>
      <c r="L16" s="49"/>
      <c r="M16" s="50"/>
      <c r="N16" s="50"/>
      <c r="O16" s="50"/>
    </row>
    <row r="17" spans="1:15" x14ac:dyDescent="0.2">
      <c r="A17" s="171" t="s">
        <v>268</v>
      </c>
      <c r="B17" s="51" t="s">
        <v>269</v>
      </c>
      <c r="C17" s="47">
        <v>0</v>
      </c>
      <c r="D17" s="176"/>
      <c r="E17" s="176"/>
      <c r="F17" s="52">
        <v>0</v>
      </c>
      <c r="G17" s="174" t="e">
        <f t="shared" si="0"/>
        <v>#DIV/0!</v>
      </c>
      <c r="H17" s="179"/>
      <c r="I17" s="49"/>
      <c r="J17" s="49"/>
      <c r="K17" s="49"/>
      <c r="L17" s="49"/>
      <c r="M17" s="50"/>
      <c r="N17" s="50"/>
      <c r="O17" s="50"/>
    </row>
    <row r="18" spans="1:15" x14ac:dyDescent="0.2">
      <c r="A18" s="53" t="s">
        <v>37</v>
      </c>
      <c r="B18" s="51" t="s">
        <v>38</v>
      </c>
      <c r="C18" s="47">
        <v>899779.34</v>
      </c>
      <c r="D18" s="176"/>
      <c r="E18" s="176"/>
      <c r="F18" s="47">
        <v>351024.56</v>
      </c>
      <c r="G18" s="175">
        <f t="shared" si="0"/>
        <v>39.01229383639771</v>
      </c>
      <c r="H18" s="179"/>
      <c r="I18" s="49"/>
      <c r="J18" s="49"/>
      <c r="K18" s="49"/>
      <c r="L18" s="49"/>
      <c r="M18" s="50"/>
      <c r="N18" s="50"/>
      <c r="O18" s="50"/>
    </row>
    <row r="19" spans="1:15" x14ac:dyDescent="0.2">
      <c r="A19" s="53" t="s">
        <v>39</v>
      </c>
      <c r="B19" s="51" t="s">
        <v>40</v>
      </c>
      <c r="C19" s="47">
        <v>0</v>
      </c>
      <c r="D19" s="176"/>
      <c r="E19" s="176"/>
      <c r="F19" s="47">
        <v>0</v>
      </c>
      <c r="G19" s="175" t="e">
        <f t="shared" si="0"/>
        <v>#DIV/0!</v>
      </c>
      <c r="H19" s="179"/>
      <c r="I19" s="49"/>
      <c r="J19" s="49"/>
      <c r="K19" s="49"/>
      <c r="L19" s="49"/>
      <c r="M19" s="50"/>
      <c r="N19" s="50"/>
      <c r="O19" s="50"/>
    </row>
    <row r="20" spans="1:15" x14ac:dyDescent="0.2">
      <c r="A20" s="223">
        <v>633</v>
      </c>
      <c r="B20" s="181"/>
      <c r="C20" s="179">
        <f>+C21</f>
        <v>320</v>
      </c>
      <c r="D20" s="176"/>
      <c r="E20" s="176"/>
      <c r="F20" s="175">
        <f>SUM(F21)</f>
        <v>2100</v>
      </c>
      <c r="G20" s="175"/>
      <c r="H20" s="179"/>
      <c r="I20" s="154"/>
      <c r="J20" s="154"/>
      <c r="K20" s="154"/>
      <c r="L20" s="154"/>
      <c r="M20" s="169"/>
      <c r="N20" s="169"/>
      <c r="O20" s="169"/>
    </row>
    <row r="21" spans="1:15" x14ac:dyDescent="0.2">
      <c r="A21" s="171">
        <v>6331</v>
      </c>
      <c r="B21" s="170"/>
      <c r="C21" s="175">
        <v>320</v>
      </c>
      <c r="D21" s="176"/>
      <c r="E21" s="176"/>
      <c r="F21" s="175">
        <v>2100</v>
      </c>
      <c r="G21" s="175"/>
      <c r="H21" s="179"/>
      <c r="I21" s="154"/>
      <c r="J21" s="154"/>
      <c r="K21" s="154"/>
      <c r="L21" s="154"/>
      <c r="M21" s="169"/>
      <c r="N21" s="169"/>
      <c r="O21" s="169"/>
    </row>
    <row r="22" spans="1:15" x14ac:dyDescent="0.2">
      <c r="A22" s="180" t="s">
        <v>270</v>
      </c>
      <c r="B22" s="181" t="s">
        <v>271</v>
      </c>
      <c r="C22" s="179">
        <f>+C23+C24</f>
        <v>0</v>
      </c>
      <c r="D22" s="177"/>
      <c r="E22" s="177"/>
      <c r="F22" s="179">
        <f>+F23+F24</f>
        <v>0</v>
      </c>
      <c r="G22" s="179" t="e">
        <f t="shared" si="0"/>
        <v>#DIV/0!</v>
      </c>
      <c r="H22" s="179"/>
      <c r="I22" s="169"/>
      <c r="J22" s="169"/>
      <c r="K22" s="169"/>
      <c r="L22" s="169"/>
      <c r="M22" s="169"/>
      <c r="N22" s="169"/>
      <c r="O22" s="169"/>
    </row>
    <row r="23" spans="1:15" x14ac:dyDescent="0.2">
      <c r="A23" s="53" t="s">
        <v>272</v>
      </c>
      <c r="B23" s="51" t="s">
        <v>273</v>
      </c>
      <c r="C23" s="47">
        <v>0</v>
      </c>
      <c r="D23" s="176"/>
      <c r="E23" s="176"/>
      <c r="F23" s="47">
        <v>0</v>
      </c>
      <c r="G23" s="175" t="e">
        <f t="shared" si="0"/>
        <v>#DIV/0!</v>
      </c>
      <c r="H23" s="179"/>
      <c r="I23" s="49"/>
      <c r="J23" s="49"/>
      <c r="K23" s="49"/>
      <c r="L23" s="49"/>
      <c r="M23" s="50"/>
      <c r="N23" s="50"/>
      <c r="O23" s="50"/>
    </row>
    <row r="24" spans="1:15" x14ac:dyDescent="0.2">
      <c r="A24" s="53" t="s">
        <v>274</v>
      </c>
      <c r="B24" s="51" t="s">
        <v>275</v>
      </c>
      <c r="C24" s="47">
        <v>0</v>
      </c>
      <c r="D24" s="176"/>
      <c r="E24" s="176"/>
      <c r="F24" s="52">
        <v>0</v>
      </c>
      <c r="G24" s="174" t="e">
        <f t="shared" si="0"/>
        <v>#DIV/0!</v>
      </c>
      <c r="H24" s="179"/>
      <c r="I24" s="49"/>
      <c r="J24" s="49"/>
      <c r="K24" s="49"/>
      <c r="L24" s="49"/>
      <c r="M24" s="50"/>
      <c r="N24" s="50"/>
      <c r="O24" s="50"/>
    </row>
    <row r="25" spans="1:15" x14ac:dyDescent="0.2">
      <c r="A25" s="180" t="s">
        <v>276</v>
      </c>
      <c r="B25" s="181" t="s">
        <v>277</v>
      </c>
      <c r="C25" s="179">
        <f>+C26+C27</f>
        <v>7764</v>
      </c>
      <c r="D25" s="177"/>
      <c r="E25" s="177"/>
      <c r="F25" s="179">
        <f>+F26+F27</f>
        <v>13995</v>
      </c>
      <c r="G25" s="179">
        <f t="shared" si="0"/>
        <v>180.2550231839258</v>
      </c>
      <c r="H25" s="179"/>
      <c r="I25" s="169"/>
      <c r="J25" s="169"/>
      <c r="K25" s="169"/>
      <c r="L25" s="169"/>
      <c r="M25" s="169"/>
      <c r="N25" s="169"/>
      <c r="O25" s="169"/>
    </row>
    <row r="26" spans="1:15" ht="25.5" x14ac:dyDescent="0.2">
      <c r="A26" s="53" t="s">
        <v>278</v>
      </c>
      <c r="B26" s="51" t="s">
        <v>279</v>
      </c>
      <c r="C26" s="47">
        <v>7764</v>
      </c>
      <c r="D26" s="176"/>
      <c r="E26" s="176"/>
      <c r="F26" s="47">
        <v>13995</v>
      </c>
      <c r="G26" s="175">
        <f t="shared" si="0"/>
        <v>180.2550231839258</v>
      </c>
      <c r="H26" s="179"/>
      <c r="I26" s="49"/>
      <c r="J26" s="49"/>
      <c r="K26" s="49"/>
      <c r="L26" s="49"/>
      <c r="M26" s="50"/>
      <c r="N26" s="50"/>
      <c r="O26" s="50"/>
    </row>
    <row r="27" spans="1:15" ht="25.5" x14ac:dyDescent="0.2">
      <c r="A27" s="53" t="s">
        <v>280</v>
      </c>
      <c r="B27" s="51" t="s">
        <v>281</v>
      </c>
      <c r="C27" s="47">
        <v>0</v>
      </c>
      <c r="D27" s="176"/>
      <c r="E27" s="176"/>
      <c r="F27" s="47">
        <v>0</v>
      </c>
      <c r="G27" s="175" t="e">
        <f t="shared" si="0"/>
        <v>#DIV/0!</v>
      </c>
      <c r="H27" s="179"/>
      <c r="I27" s="49"/>
      <c r="J27" s="49"/>
      <c r="K27" s="49"/>
      <c r="L27" s="49"/>
      <c r="M27" s="50"/>
      <c r="N27" s="50"/>
      <c r="O27" s="50"/>
    </row>
    <row r="28" spans="1:15" x14ac:dyDescent="0.2">
      <c r="A28" s="180" t="s">
        <v>282</v>
      </c>
      <c r="B28" s="181" t="s">
        <v>283</v>
      </c>
      <c r="C28" s="179">
        <f>+C29+C30</f>
        <v>13906.56</v>
      </c>
      <c r="D28" s="177"/>
      <c r="E28" s="177"/>
      <c r="F28" s="179">
        <f>+F29+F30</f>
        <v>0</v>
      </c>
      <c r="G28" s="179">
        <f t="shared" si="0"/>
        <v>0</v>
      </c>
      <c r="H28" s="179"/>
      <c r="I28" s="169"/>
      <c r="J28" s="169"/>
      <c r="K28" s="169"/>
      <c r="L28" s="169"/>
      <c r="M28" s="169"/>
      <c r="N28" s="169"/>
      <c r="O28" s="169"/>
    </row>
    <row r="29" spans="1:15" x14ac:dyDescent="0.2">
      <c r="A29" s="53" t="s">
        <v>284</v>
      </c>
      <c r="B29" s="51" t="s">
        <v>285</v>
      </c>
      <c r="C29" s="47">
        <v>13906.56</v>
      </c>
      <c r="D29" s="176"/>
      <c r="E29" s="176"/>
      <c r="F29" s="47">
        <v>0</v>
      </c>
      <c r="G29" s="175">
        <f t="shared" si="0"/>
        <v>0</v>
      </c>
      <c r="H29" s="179"/>
      <c r="I29" s="49"/>
      <c r="J29" s="49"/>
      <c r="K29" s="49"/>
      <c r="L29" s="49"/>
      <c r="M29" s="50"/>
      <c r="N29" s="50"/>
      <c r="O29" s="50"/>
    </row>
    <row r="30" spans="1:15" ht="25.5" x14ac:dyDescent="0.2">
      <c r="A30" s="53" t="s">
        <v>286</v>
      </c>
      <c r="B30" s="51" t="s">
        <v>287</v>
      </c>
      <c r="C30" s="52">
        <v>0</v>
      </c>
      <c r="D30" s="176"/>
      <c r="E30" s="176"/>
      <c r="F30" s="47">
        <v>0</v>
      </c>
      <c r="G30" s="175" t="e">
        <f t="shared" si="0"/>
        <v>#DIV/0!</v>
      </c>
      <c r="H30" s="179"/>
      <c r="I30" s="49"/>
      <c r="J30" s="49"/>
      <c r="K30" s="49"/>
      <c r="L30" s="49"/>
      <c r="M30" s="50"/>
      <c r="N30" s="50"/>
      <c r="O30" s="50"/>
    </row>
    <row r="31" spans="1:15" x14ac:dyDescent="0.2">
      <c r="A31" s="180" t="s">
        <v>288</v>
      </c>
      <c r="B31" s="181" t="s">
        <v>196</v>
      </c>
      <c r="C31" s="179">
        <f>SUM(C32:C35)</f>
        <v>1761956</v>
      </c>
      <c r="D31" s="177"/>
      <c r="E31" s="177"/>
      <c r="F31" s="179">
        <f>SUM(F32:F35)</f>
        <v>1975546.55</v>
      </c>
      <c r="G31" s="179">
        <f t="shared" si="0"/>
        <v>112.12235436072184</v>
      </c>
      <c r="H31" s="179"/>
      <c r="I31" s="169"/>
      <c r="J31" s="169"/>
      <c r="K31" s="169"/>
      <c r="L31" s="169"/>
      <c r="M31" s="169"/>
      <c r="N31" s="169"/>
      <c r="O31" s="169"/>
    </row>
    <row r="32" spans="1:15" x14ac:dyDescent="0.2">
      <c r="A32" s="53" t="s">
        <v>289</v>
      </c>
      <c r="B32" s="51" t="s">
        <v>198</v>
      </c>
      <c r="C32" s="47">
        <v>1324931.58</v>
      </c>
      <c r="D32" s="177"/>
      <c r="E32" s="177"/>
      <c r="F32" s="47">
        <v>537503.99</v>
      </c>
      <c r="G32" s="175">
        <f t="shared" si="0"/>
        <v>40.56843372998928</v>
      </c>
      <c r="H32" s="179"/>
      <c r="I32" s="50"/>
      <c r="J32" s="50"/>
      <c r="K32" s="50"/>
      <c r="L32" s="50"/>
      <c r="M32" s="50"/>
      <c r="N32" s="50"/>
      <c r="O32" s="50"/>
    </row>
    <row r="33" spans="1:15" x14ac:dyDescent="0.2">
      <c r="A33" s="53" t="s">
        <v>290</v>
      </c>
      <c r="B33" s="51" t="s">
        <v>200</v>
      </c>
      <c r="C33" s="47">
        <v>0</v>
      </c>
      <c r="D33" s="177"/>
      <c r="E33" s="177"/>
      <c r="F33" s="47">
        <v>0</v>
      </c>
      <c r="G33" s="175" t="e">
        <f t="shared" si="0"/>
        <v>#DIV/0!</v>
      </c>
      <c r="H33" s="179"/>
      <c r="I33" s="50"/>
      <c r="J33" s="50"/>
      <c r="K33" s="50"/>
      <c r="L33" s="50"/>
      <c r="M33" s="50"/>
      <c r="N33" s="50"/>
      <c r="O33" s="50"/>
    </row>
    <row r="34" spans="1:15" ht="25.5" x14ac:dyDescent="0.2">
      <c r="A34" s="53" t="s">
        <v>291</v>
      </c>
      <c r="B34" s="51" t="s">
        <v>292</v>
      </c>
      <c r="C34" s="47">
        <v>202508.03</v>
      </c>
      <c r="D34" s="177"/>
      <c r="E34" s="177"/>
      <c r="F34" s="47">
        <v>985813.77</v>
      </c>
      <c r="G34" s="175">
        <f t="shared" si="0"/>
        <v>486.80231099971689</v>
      </c>
      <c r="H34" s="179"/>
      <c r="I34" s="50"/>
      <c r="J34" s="50"/>
      <c r="K34" s="50"/>
      <c r="L34" s="50"/>
      <c r="M34" s="50"/>
      <c r="N34" s="50"/>
      <c r="O34" s="50"/>
    </row>
    <row r="35" spans="1:15" ht="25.5" x14ac:dyDescent="0.2">
      <c r="A35" s="53" t="s">
        <v>293</v>
      </c>
      <c r="B35" s="51" t="s">
        <v>202</v>
      </c>
      <c r="C35" s="47">
        <v>234516.39</v>
      </c>
      <c r="D35" s="177"/>
      <c r="E35" s="177"/>
      <c r="F35" s="47">
        <v>452228.79</v>
      </c>
      <c r="G35" s="175">
        <f t="shared" si="0"/>
        <v>192.83462021567018</v>
      </c>
      <c r="H35" s="179"/>
      <c r="I35" s="50"/>
      <c r="J35" s="50"/>
      <c r="K35" s="50"/>
      <c r="L35" s="50"/>
      <c r="M35" s="50"/>
      <c r="N35" s="50"/>
      <c r="O35" s="50"/>
    </row>
    <row r="36" spans="1:15" x14ac:dyDescent="0.2">
      <c r="A36" s="182" t="s">
        <v>41</v>
      </c>
      <c r="B36" s="183" t="s">
        <v>42</v>
      </c>
      <c r="C36" s="179">
        <f>+C37+C44</f>
        <v>22114.65</v>
      </c>
      <c r="D36" s="161">
        <v>0</v>
      </c>
      <c r="E36" s="161"/>
      <c r="F36" s="179">
        <f>+F37+F44</f>
        <v>18601.96</v>
      </c>
      <c r="G36" s="179">
        <f>+F36/C36*100</f>
        <v>84.116004549020658</v>
      </c>
      <c r="H36" s="179" t="e">
        <f>+F36/E36*100</f>
        <v>#DIV/0!</v>
      </c>
      <c r="I36" s="169"/>
      <c r="J36" s="169"/>
      <c r="K36" s="169"/>
      <c r="L36" s="169"/>
      <c r="M36" s="169"/>
      <c r="N36" s="169"/>
      <c r="O36" s="169"/>
    </row>
    <row r="37" spans="1:15" x14ac:dyDescent="0.2">
      <c r="A37" s="180" t="s">
        <v>43</v>
      </c>
      <c r="B37" s="181" t="s">
        <v>44</v>
      </c>
      <c r="C37" s="179">
        <f>SUM(C38:C43)</f>
        <v>22114.65</v>
      </c>
      <c r="D37" s="177"/>
      <c r="E37" s="177"/>
      <c r="F37" s="179">
        <f>SUM(F38:F43)</f>
        <v>18601.96</v>
      </c>
      <c r="G37" s="179">
        <f t="shared" si="0"/>
        <v>84.116004549020658</v>
      </c>
      <c r="H37" s="179"/>
      <c r="I37" s="169"/>
      <c r="J37" s="169"/>
      <c r="K37" s="169"/>
      <c r="L37" s="169"/>
      <c r="M37" s="169"/>
      <c r="N37" s="169"/>
      <c r="O37" s="169"/>
    </row>
    <row r="38" spans="1:15" x14ac:dyDescent="0.2">
      <c r="A38" s="53" t="s">
        <v>294</v>
      </c>
      <c r="B38" s="51" t="s">
        <v>295</v>
      </c>
      <c r="C38" s="47">
        <v>22114.65</v>
      </c>
      <c r="D38" s="177"/>
      <c r="E38" s="177"/>
      <c r="F38" s="47">
        <v>18601.96</v>
      </c>
      <c r="G38" s="175">
        <f t="shared" si="0"/>
        <v>84.116004549020658</v>
      </c>
      <c r="H38" s="179"/>
      <c r="I38" s="50"/>
      <c r="J38" s="50"/>
      <c r="K38" s="50"/>
      <c r="L38" s="50"/>
      <c r="M38" s="50"/>
      <c r="N38" s="50"/>
      <c r="O38" s="50"/>
    </row>
    <row r="39" spans="1:15" x14ac:dyDescent="0.2">
      <c r="A39" s="53" t="s">
        <v>296</v>
      </c>
      <c r="B39" s="51" t="s">
        <v>297</v>
      </c>
      <c r="C39" s="47">
        <v>0</v>
      </c>
      <c r="D39" s="177"/>
      <c r="E39" s="177"/>
      <c r="F39" s="47">
        <v>0</v>
      </c>
      <c r="G39" s="175" t="e">
        <f t="shared" si="0"/>
        <v>#DIV/0!</v>
      </c>
      <c r="H39" s="179"/>
      <c r="I39" s="50"/>
      <c r="J39" s="50"/>
      <c r="K39" s="50"/>
      <c r="L39" s="50"/>
      <c r="M39" s="50"/>
      <c r="N39" s="50"/>
      <c r="O39" s="50"/>
    </row>
    <row r="40" spans="1:15" ht="25.5" x14ac:dyDescent="0.2">
      <c r="A40" s="53" t="s">
        <v>298</v>
      </c>
      <c r="B40" s="51" t="s">
        <v>299</v>
      </c>
      <c r="C40" s="47">
        <v>0</v>
      </c>
      <c r="D40" s="177"/>
      <c r="E40" s="177"/>
      <c r="F40" s="47">
        <v>0</v>
      </c>
      <c r="G40" s="175" t="e">
        <f t="shared" si="0"/>
        <v>#DIV/0!</v>
      </c>
      <c r="H40" s="179"/>
      <c r="I40" s="50"/>
      <c r="J40" s="50"/>
      <c r="K40" s="50"/>
      <c r="L40" s="50"/>
      <c r="M40" s="50"/>
      <c r="N40" s="50"/>
      <c r="O40" s="50"/>
    </row>
    <row r="41" spans="1:15" x14ac:dyDescent="0.2">
      <c r="A41" s="53" t="s">
        <v>300</v>
      </c>
      <c r="B41" s="51" t="s">
        <v>301</v>
      </c>
      <c r="C41" s="47">
        <v>0</v>
      </c>
      <c r="D41" s="177"/>
      <c r="E41" s="177"/>
      <c r="F41" s="47">
        <v>0</v>
      </c>
      <c r="G41" s="175" t="e">
        <f t="shared" si="0"/>
        <v>#DIV/0!</v>
      </c>
      <c r="H41" s="179"/>
      <c r="I41" s="50"/>
      <c r="J41" s="50"/>
      <c r="K41" s="50"/>
      <c r="L41" s="50"/>
      <c r="M41" s="50"/>
      <c r="N41" s="50"/>
      <c r="O41" s="50"/>
    </row>
    <row r="42" spans="1:15" ht="25.5" x14ac:dyDescent="0.2">
      <c r="A42" s="53" t="s">
        <v>45</v>
      </c>
      <c r="B42" s="51" t="s">
        <v>46</v>
      </c>
      <c r="C42" s="47">
        <v>0</v>
      </c>
      <c r="D42" s="177"/>
      <c r="E42" s="177"/>
      <c r="F42" s="47">
        <v>0</v>
      </c>
      <c r="G42" s="175" t="e">
        <f t="shared" si="0"/>
        <v>#DIV/0!</v>
      </c>
      <c r="H42" s="179"/>
      <c r="I42" s="50"/>
      <c r="J42" s="50"/>
      <c r="K42" s="50"/>
      <c r="L42" s="50"/>
      <c r="M42" s="50"/>
      <c r="N42" s="50"/>
      <c r="O42" s="50"/>
    </row>
    <row r="43" spans="1:15" x14ac:dyDescent="0.2">
      <c r="A43" s="53" t="s">
        <v>302</v>
      </c>
      <c r="B43" s="51" t="s">
        <v>303</v>
      </c>
      <c r="C43" s="47">
        <v>0</v>
      </c>
      <c r="D43" s="177"/>
      <c r="E43" s="177"/>
      <c r="F43" s="47">
        <v>0</v>
      </c>
      <c r="G43" s="175" t="e">
        <f t="shared" si="0"/>
        <v>#DIV/0!</v>
      </c>
      <c r="H43" s="179"/>
      <c r="I43" s="50"/>
      <c r="J43" s="50"/>
      <c r="K43" s="50"/>
      <c r="L43" s="50"/>
      <c r="M43" s="50"/>
      <c r="N43" s="50"/>
      <c r="O43" s="50"/>
    </row>
    <row r="44" spans="1:15" x14ac:dyDescent="0.2">
      <c r="A44" s="180" t="s">
        <v>304</v>
      </c>
      <c r="B44" s="181" t="s">
        <v>305</v>
      </c>
      <c r="C44" s="179">
        <f>+C45+C46</f>
        <v>0</v>
      </c>
      <c r="D44" s="177"/>
      <c r="E44" s="177"/>
      <c r="F44" s="179">
        <f>+F45+F46</f>
        <v>0</v>
      </c>
      <c r="G44" s="179" t="e">
        <f t="shared" si="0"/>
        <v>#DIV/0!</v>
      </c>
      <c r="H44" s="179"/>
      <c r="I44" s="169"/>
      <c r="J44" s="169"/>
      <c r="K44" s="169"/>
      <c r="L44" s="169"/>
      <c r="M44" s="169"/>
      <c r="N44" s="169"/>
      <c r="O44" s="169"/>
    </row>
    <row r="45" spans="1:15" x14ac:dyDescent="0.2">
      <c r="A45" s="53" t="s">
        <v>306</v>
      </c>
      <c r="B45" s="51" t="s">
        <v>307</v>
      </c>
      <c r="C45" s="47">
        <v>0</v>
      </c>
      <c r="D45" s="177"/>
      <c r="E45" s="177"/>
      <c r="F45" s="47">
        <v>0</v>
      </c>
      <c r="G45" s="175" t="e">
        <f t="shared" si="0"/>
        <v>#DIV/0!</v>
      </c>
      <c r="H45" s="179"/>
      <c r="I45" s="50"/>
      <c r="J45" s="50"/>
      <c r="K45" s="50"/>
      <c r="L45" s="50"/>
      <c r="M45" s="50"/>
      <c r="N45" s="50"/>
      <c r="O45" s="50"/>
    </row>
    <row r="46" spans="1:15" x14ac:dyDescent="0.2">
      <c r="A46" s="53" t="s">
        <v>308</v>
      </c>
      <c r="B46" s="51" t="s">
        <v>309</v>
      </c>
      <c r="C46" s="47">
        <v>0</v>
      </c>
      <c r="D46" s="177"/>
      <c r="E46" s="177"/>
      <c r="F46" s="47">
        <v>0</v>
      </c>
      <c r="G46" s="175" t="e">
        <f t="shared" si="0"/>
        <v>#DIV/0!</v>
      </c>
      <c r="H46" s="179"/>
      <c r="I46" s="50"/>
      <c r="J46" s="50"/>
      <c r="K46" s="50"/>
      <c r="L46" s="50"/>
      <c r="M46" s="50"/>
      <c r="N46" s="50"/>
      <c r="O46" s="50"/>
    </row>
    <row r="47" spans="1:15" ht="25.5" x14ac:dyDescent="0.2">
      <c r="A47" s="182" t="s">
        <v>47</v>
      </c>
      <c r="B47" s="183" t="s">
        <v>48</v>
      </c>
      <c r="C47" s="179">
        <f>+C48+C50</f>
        <v>651194.63</v>
      </c>
      <c r="D47" s="161">
        <v>500000</v>
      </c>
      <c r="E47" s="161"/>
      <c r="F47" s="179">
        <f>+F48+F50</f>
        <v>514703.77</v>
      </c>
      <c r="G47" s="179">
        <f>+F47/C47*100</f>
        <v>79.039928508009965</v>
      </c>
      <c r="H47" s="179" t="e">
        <f>+F47/E47*100</f>
        <v>#DIV/0!</v>
      </c>
      <c r="I47" s="169"/>
      <c r="J47" s="169"/>
      <c r="K47" s="169"/>
      <c r="L47" s="169"/>
      <c r="M47" s="169"/>
      <c r="N47" s="169"/>
      <c r="O47" s="169"/>
    </row>
    <row r="48" spans="1:15" x14ac:dyDescent="0.2">
      <c r="A48" s="180" t="s">
        <v>310</v>
      </c>
      <c r="B48" s="181" t="s">
        <v>311</v>
      </c>
      <c r="C48" s="179">
        <f>+C49</f>
        <v>0</v>
      </c>
      <c r="D48" s="177"/>
      <c r="E48" s="177"/>
      <c r="F48" s="179">
        <f>+F49</f>
        <v>0</v>
      </c>
      <c r="G48" s="179" t="e">
        <f t="shared" si="0"/>
        <v>#DIV/0!</v>
      </c>
      <c r="H48" s="179"/>
      <c r="I48" s="169"/>
      <c r="J48" s="169"/>
      <c r="K48" s="169"/>
      <c r="L48" s="169"/>
      <c r="M48" s="169"/>
      <c r="N48" s="169"/>
      <c r="O48" s="169"/>
    </row>
    <row r="49" spans="1:15" x14ac:dyDescent="0.2">
      <c r="A49" s="53" t="s">
        <v>312</v>
      </c>
      <c r="B49" s="51" t="s">
        <v>313</v>
      </c>
      <c r="C49" s="47">
        <v>0</v>
      </c>
      <c r="D49" s="177"/>
      <c r="E49" s="177"/>
      <c r="F49" s="47">
        <v>0</v>
      </c>
      <c r="G49" s="175" t="e">
        <f t="shared" si="0"/>
        <v>#DIV/0!</v>
      </c>
      <c r="H49" s="179"/>
      <c r="I49" s="50"/>
      <c r="J49" s="50"/>
      <c r="K49" s="50"/>
      <c r="L49" s="50"/>
      <c r="M49" s="50"/>
      <c r="N49" s="50"/>
      <c r="O49" s="50"/>
    </row>
    <row r="50" spans="1:15" x14ac:dyDescent="0.2">
      <c r="A50" s="180" t="s">
        <v>49</v>
      </c>
      <c r="B50" s="181" t="s">
        <v>50</v>
      </c>
      <c r="C50" s="179">
        <f>+C51+C52</f>
        <v>651194.63</v>
      </c>
      <c r="D50" s="177"/>
      <c r="E50" s="177"/>
      <c r="F50" s="179">
        <f>+F51+F52</f>
        <v>514703.77</v>
      </c>
      <c r="G50" s="179">
        <f t="shared" si="0"/>
        <v>79.039928508009965</v>
      </c>
      <c r="H50" s="179"/>
      <c r="I50" s="169"/>
      <c r="J50" s="169"/>
      <c r="K50" s="169"/>
      <c r="L50" s="169"/>
      <c r="M50" s="169"/>
      <c r="N50" s="169"/>
      <c r="O50" s="169"/>
    </row>
    <row r="51" spans="1:15" x14ac:dyDescent="0.2">
      <c r="A51" s="53" t="s">
        <v>314</v>
      </c>
      <c r="B51" s="51" t="s">
        <v>315</v>
      </c>
      <c r="C51" s="47">
        <v>0</v>
      </c>
      <c r="D51" s="177"/>
      <c r="E51" s="177"/>
      <c r="F51" s="47">
        <v>0</v>
      </c>
      <c r="G51" s="175" t="e">
        <f t="shared" si="0"/>
        <v>#DIV/0!</v>
      </c>
      <c r="H51" s="179"/>
      <c r="I51" s="50"/>
      <c r="J51" s="50"/>
      <c r="K51" s="50"/>
      <c r="L51" s="50"/>
      <c r="M51" s="50"/>
      <c r="N51" s="50"/>
      <c r="O51" s="50"/>
    </row>
    <row r="52" spans="1:15" x14ac:dyDescent="0.2">
      <c r="A52" s="53" t="s">
        <v>51</v>
      </c>
      <c r="B52" s="51" t="s">
        <v>52</v>
      </c>
      <c r="C52" s="47">
        <v>651194.63</v>
      </c>
      <c r="D52" s="177"/>
      <c r="E52" s="177"/>
      <c r="F52" s="47">
        <v>514703.77</v>
      </c>
      <c r="G52" s="175">
        <f t="shared" si="0"/>
        <v>79.039928508009965</v>
      </c>
      <c r="H52" s="179"/>
      <c r="I52" s="50"/>
      <c r="J52" s="50"/>
      <c r="K52" s="50"/>
      <c r="L52" s="50"/>
      <c r="M52" s="50"/>
      <c r="N52" s="50"/>
      <c r="O52" s="50"/>
    </row>
    <row r="53" spans="1:15" ht="25.5" x14ac:dyDescent="0.2">
      <c r="A53" s="182" t="s">
        <v>316</v>
      </c>
      <c r="B53" s="183" t="s">
        <v>317</v>
      </c>
      <c r="C53" s="179">
        <f>+C54+C57</f>
        <v>641905.41</v>
      </c>
      <c r="D53" s="161">
        <v>789522</v>
      </c>
      <c r="E53" s="161"/>
      <c r="F53" s="179">
        <f>+F54+F57</f>
        <v>977264.86</v>
      </c>
      <c r="G53" s="179">
        <f>+F53/C53*100</f>
        <v>152.24437195505175</v>
      </c>
      <c r="H53" s="179" t="e">
        <f>+F53/E53*100</f>
        <v>#DIV/0!</v>
      </c>
      <c r="I53" s="169"/>
      <c r="J53" s="169"/>
      <c r="K53" s="169"/>
      <c r="L53" s="169"/>
      <c r="M53" s="169"/>
      <c r="N53" s="169"/>
      <c r="O53" s="169"/>
    </row>
    <row r="54" spans="1:15" x14ac:dyDescent="0.2">
      <c r="A54" s="180" t="s">
        <v>318</v>
      </c>
      <c r="B54" s="181" t="s">
        <v>319</v>
      </c>
      <c r="C54" s="179">
        <f>+C55+C56</f>
        <v>631907.63</v>
      </c>
      <c r="D54" s="177"/>
      <c r="E54" s="177"/>
      <c r="F54" s="179">
        <f>+F55+F56</f>
        <v>722936.28</v>
      </c>
      <c r="G54" s="179">
        <f t="shared" si="0"/>
        <v>114.40537282324001</v>
      </c>
      <c r="H54" s="179"/>
      <c r="I54" s="169"/>
      <c r="J54" s="169"/>
      <c r="K54" s="169"/>
      <c r="L54" s="169"/>
      <c r="M54" s="169"/>
      <c r="N54" s="169"/>
      <c r="O54" s="169"/>
    </row>
    <row r="55" spans="1:15" x14ac:dyDescent="0.2">
      <c r="A55" s="53" t="s">
        <v>320</v>
      </c>
      <c r="B55" s="51" t="s">
        <v>321</v>
      </c>
      <c r="C55" s="47">
        <v>188897.88</v>
      </c>
      <c r="D55" s="177"/>
      <c r="E55" s="177"/>
      <c r="F55" s="47">
        <v>202406.87</v>
      </c>
      <c r="G55" s="175">
        <f t="shared" si="0"/>
        <v>107.15147782494965</v>
      </c>
      <c r="H55" s="179"/>
      <c r="I55" s="50"/>
      <c r="J55" s="50"/>
      <c r="K55" s="50"/>
      <c r="L55" s="50"/>
      <c r="M55" s="50"/>
      <c r="N55" s="50"/>
      <c r="O55" s="50"/>
    </row>
    <row r="56" spans="1:15" x14ac:dyDescent="0.2">
      <c r="A56" s="53" t="s">
        <v>322</v>
      </c>
      <c r="B56" s="51" t="s">
        <v>323</v>
      </c>
      <c r="C56" s="47">
        <v>443009.75</v>
      </c>
      <c r="D56" s="177"/>
      <c r="E56" s="177"/>
      <c r="F56" s="47">
        <v>520529.41</v>
      </c>
      <c r="G56" s="175">
        <f t="shared" si="0"/>
        <v>117.49840945938547</v>
      </c>
      <c r="H56" s="179"/>
      <c r="I56" s="50"/>
      <c r="J56" s="50"/>
      <c r="K56" s="50"/>
      <c r="L56" s="50"/>
      <c r="M56" s="50"/>
      <c r="N56" s="50"/>
      <c r="O56" s="50"/>
    </row>
    <row r="57" spans="1:15" x14ac:dyDescent="0.2">
      <c r="A57" s="180" t="s">
        <v>324</v>
      </c>
      <c r="B57" s="181" t="s">
        <v>325</v>
      </c>
      <c r="C57" s="179">
        <f>+C58+C59</f>
        <v>9997.7800000000007</v>
      </c>
      <c r="D57" s="177"/>
      <c r="E57" s="177"/>
      <c r="F57" s="179">
        <f>+F58+F59</f>
        <v>254328.58</v>
      </c>
      <c r="G57" s="179">
        <f t="shared" si="0"/>
        <v>2543.8505348187296</v>
      </c>
      <c r="H57" s="179"/>
      <c r="I57" s="169"/>
      <c r="J57" s="169"/>
      <c r="K57" s="169"/>
      <c r="L57" s="169"/>
      <c r="M57" s="169"/>
      <c r="N57" s="169"/>
      <c r="O57" s="169"/>
    </row>
    <row r="58" spans="1:15" x14ac:dyDescent="0.2">
      <c r="A58" s="53" t="s">
        <v>326</v>
      </c>
      <c r="B58" s="51" t="s">
        <v>212</v>
      </c>
      <c r="C58" s="47">
        <v>9997.7800000000007</v>
      </c>
      <c r="D58" s="177"/>
      <c r="E58" s="177"/>
      <c r="F58" s="47">
        <v>254328.58</v>
      </c>
      <c r="G58" s="175">
        <f t="shared" si="0"/>
        <v>2543.8505348187296</v>
      </c>
      <c r="H58" s="179"/>
      <c r="I58" s="50"/>
      <c r="J58" s="50"/>
      <c r="K58" s="50"/>
      <c r="L58" s="50"/>
      <c r="M58" s="50"/>
      <c r="N58" s="50"/>
      <c r="O58" s="50"/>
    </row>
    <row r="59" spans="1:15" x14ac:dyDescent="0.2">
      <c r="A59" s="53" t="s">
        <v>327</v>
      </c>
      <c r="B59" s="51" t="s">
        <v>218</v>
      </c>
      <c r="C59" s="47">
        <v>0</v>
      </c>
      <c r="D59" s="177"/>
      <c r="E59" s="177"/>
      <c r="F59" s="47">
        <v>0</v>
      </c>
      <c r="G59" s="175" t="e">
        <f t="shared" si="0"/>
        <v>#DIV/0!</v>
      </c>
      <c r="H59" s="179"/>
      <c r="I59" s="50"/>
      <c r="J59" s="50"/>
      <c r="K59" s="50"/>
      <c r="L59" s="50"/>
      <c r="M59" s="50"/>
      <c r="N59" s="50"/>
      <c r="O59" s="50"/>
    </row>
    <row r="60" spans="1:15" x14ac:dyDescent="0.2">
      <c r="A60" s="182">
        <v>67</v>
      </c>
      <c r="B60" s="183" t="s">
        <v>550</v>
      </c>
      <c r="C60" s="179">
        <f>+C61+C65</f>
        <v>9854408.2699999996</v>
      </c>
      <c r="D60" s="161">
        <v>11746164</v>
      </c>
      <c r="E60" s="161"/>
      <c r="F60" s="179">
        <f>+F61+F65</f>
        <v>10294484.92</v>
      </c>
      <c r="G60" s="179">
        <f>+F60/C60*100</f>
        <v>104.46578463102382</v>
      </c>
      <c r="H60" s="179" t="e">
        <f>+F60/E60*100</f>
        <v>#DIV/0!</v>
      </c>
      <c r="I60" s="169"/>
      <c r="J60" s="169"/>
      <c r="K60" s="169"/>
      <c r="L60" s="169"/>
      <c r="M60" s="169"/>
      <c r="N60" s="169"/>
      <c r="O60" s="169"/>
    </row>
    <row r="61" spans="1:15" x14ac:dyDescent="0.2">
      <c r="A61" s="180">
        <v>671</v>
      </c>
      <c r="B61" s="181" t="s">
        <v>550</v>
      </c>
      <c r="C61" s="179">
        <f>+C62+C63+C64</f>
        <v>9854408.2699999996</v>
      </c>
      <c r="D61" s="177"/>
      <c r="E61" s="177"/>
      <c r="F61" s="179">
        <f>+F62+F63+F64</f>
        <v>10294484.92</v>
      </c>
      <c r="G61" s="179">
        <f t="shared" si="0"/>
        <v>104.46578463102382</v>
      </c>
      <c r="H61" s="179"/>
      <c r="I61" s="169"/>
      <c r="J61" s="169"/>
      <c r="K61" s="169"/>
      <c r="L61" s="169"/>
      <c r="M61" s="169"/>
      <c r="N61" s="169"/>
      <c r="O61" s="169"/>
    </row>
    <row r="62" spans="1:15" s="222" customFormat="1" x14ac:dyDescent="0.2">
      <c r="A62" s="171">
        <v>6711</v>
      </c>
      <c r="B62" s="170" t="s">
        <v>563</v>
      </c>
      <c r="C62" s="219">
        <v>9854408.2699999996</v>
      </c>
      <c r="D62" s="220"/>
      <c r="E62" s="220"/>
      <c r="F62" s="219">
        <v>10294484.92</v>
      </c>
      <c r="G62" s="219">
        <f t="shared" si="0"/>
        <v>104.46578463102382</v>
      </c>
      <c r="H62" s="221"/>
      <c r="I62" s="169"/>
      <c r="J62" s="169"/>
      <c r="K62" s="169"/>
      <c r="L62" s="169"/>
      <c r="M62" s="169"/>
      <c r="N62" s="169"/>
      <c r="O62" s="169"/>
    </row>
    <row r="63" spans="1:15" s="222" customFormat="1" ht="25.5" x14ac:dyDescent="0.2">
      <c r="A63" s="171">
        <v>6712</v>
      </c>
      <c r="B63" s="170" t="s">
        <v>564</v>
      </c>
      <c r="C63" s="219">
        <v>0</v>
      </c>
      <c r="D63" s="220"/>
      <c r="E63" s="220"/>
      <c r="F63" s="219">
        <v>0</v>
      </c>
      <c r="G63" s="219" t="e">
        <f t="shared" si="0"/>
        <v>#DIV/0!</v>
      </c>
      <c r="H63" s="221"/>
      <c r="I63" s="169"/>
      <c r="J63" s="169"/>
      <c r="K63" s="169"/>
      <c r="L63" s="169"/>
      <c r="M63" s="169"/>
      <c r="N63" s="169"/>
      <c r="O63" s="169"/>
    </row>
    <row r="64" spans="1:15" s="222" customFormat="1" ht="25.5" x14ac:dyDescent="0.2">
      <c r="A64" s="171">
        <v>6714</v>
      </c>
      <c r="B64" s="170" t="s">
        <v>565</v>
      </c>
      <c r="C64" s="219">
        <v>0</v>
      </c>
      <c r="D64" s="220"/>
      <c r="E64" s="220"/>
      <c r="F64" s="219">
        <v>0</v>
      </c>
      <c r="G64" s="219" t="e">
        <f t="shared" si="0"/>
        <v>#DIV/0!</v>
      </c>
      <c r="H64" s="221"/>
      <c r="I64" s="169"/>
      <c r="J64" s="169"/>
      <c r="K64" s="169"/>
      <c r="L64" s="169"/>
      <c r="M64" s="169"/>
      <c r="N64" s="169"/>
      <c r="O64" s="169"/>
    </row>
    <row r="65" spans="1:15" x14ac:dyDescent="0.2">
      <c r="A65" s="180">
        <v>673</v>
      </c>
      <c r="B65" s="181" t="s">
        <v>551</v>
      </c>
      <c r="C65" s="179">
        <f>+C66</f>
        <v>0</v>
      </c>
      <c r="D65" s="177"/>
      <c r="E65" s="177"/>
      <c r="F65" s="179">
        <f>+F66</f>
        <v>0</v>
      </c>
      <c r="G65" s="179" t="e">
        <f t="shared" si="0"/>
        <v>#DIV/0!</v>
      </c>
      <c r="H65" s="179"/>
      <c r="I65" s="169"/>
      <c r="J65" s="169"/>
      <c r="K65" s="169"/>
      <c r="L65" s="169"/>
      <c r="M65" s="169"/>
      <c r="N65" s="169"/>
      <c r="O65" s="169"/>
    </row>
    <row r="66" spans="1:15" x14ac:dyDescent="0.2">
      <c r="A66" s="171">
        <v>6731</v>
      </c>
      <c r="B66" s="170" t="s">
        <v>551</v>
      </c>
      <c r="C66" s="175">
        <v>0</v>
      </c>
      <c r="D66" s="177"/>
      <c r="E66" s="177"/>
      <c r="F66" s="175">
        <v>0</v>
      </c>
      <c r="G66" s="175" t="e">
        <f t="shared" si="0"/>
        <v>#DIV/0!</v>
      </c>
      <c r="H66" s="179"/>
      <c r="I66" s="169"/>
      <c r="J66" s="169"/>
      <c r="K66" s="169"/>
      <c r="L66" s="169"/>
      <c r="M66" s="169"/>
      <c r="N66" s="169"/>
      <c r="O66" s="169"/>
    </row>
    <row r="67" spans="1:15" x14ac:dyDescent="0.2">
      <c r="A67" s="182" t="s">
        <v>328</v>
      </c>
      <c r="B67" s="183" t="s">
        <v>329</v>
      </c>
      <c r="C67" s="179">
        <f>+C68+C70</f>
        <v>0.08</v>
      </c>
      <c r="D67" s="161">
        <v>0</v>
      </c>
      <c r="E67" s="161"/>
      <c r="F67" s="179">
        <f>+F68+F70</f>
        <v>2783.07</v>
      </c>
      <c r="G67" s="179">
        <f>+F67/C67*100</f>
        <v>3478837.5</v>
      </c>
      <c r="H67" s="179" t="e">
        <f>+F67/E67*100</f>
        <v>#DIV/0!</v>
      </c>
      <c r="I67" s="169"/>
      <c r="J67" s="169"/>
      <c r="K67" s="169"/>
      <c r="L67" s="169"/>
      <c r="M67" s="169"/>
      <c r="N67" s="169"/>
      <c r="O67" s="169"/>
    </row>
    <row r="68" spans="1:15" x14ac:dyDescent="0.2">
      <c r="A68" s="180" t="s">
        <v>330</v>
      </c>
      <c r="B68" s="181" t="s">
        <v>331</v>
      </c>
      <c r="C68" s="179">
        <f>+C69</f>
        <v>0</v>
      </c>
      <c r="D68" s="177"/>
      <c r="E68" s="177"/>
      <c r="F68" s="179">
        <f>+F69</f>
        <v>0</v>
      </c>
      <c r="G68" s="179" t="e">
        <f t="shared" si="0"/>
        <v>#DIV/0!</v>
      </c>
      <c r="H68" s="179"/>
      <c r="I68" s="169"/>
      <c r="J68" s="169"/>
      <c r="K68" s="169"/>
      <c r="L68" s="169"/>
      <c r="M68" s="169"/>
      <c r="N68" s="169"/>
      <c r="O68" s="169"/>
    </row>
    <row r="69" spans="1:15" x14ac:dyDescent="0.2">
      <c r="A69" s="53" t="s">
        <v>332</v>
      </c>
      <c r="B69" s="51" t="s">
        <v>333</v>
      </c>
      <c r="C69" s="47">
        <v>0</v>
      </c>
      <c r="D69" s="177"/>
      <c r="E69" s="177"/>
      <c r="F69" s="47">
        <v>0</v>
      </c>
      <c r="G69" s="175" t="e">
        <f t="shared" si="0"/>
        <v>#DIV/0!</v>
      </c>
      <c r="H69" s="179"/>
      <c r="I69" s="50"/>
      <c r="J69" s="50"/>
      <c r="K69" s="50"/>
      <c r="L69" s="50"/>
      <c r="M69" s="50"/>
      <c r="N69" s="50"/>
      <c r="O69" s="50"/>
    </row>
    <row r="70" spans="1:15" x14ac:dyDescent="0.2">
      <c r="A70" s="180" t="s">
        <v>334</v>
      </c>
      <c r="B70" s="181" t="s">
        <v>335</v>
      </c>
      <c r="C70" s="179">
        <f>+C71</f>
        <v>0.08</v>
      </c>
      <c r="D70" s="177"/>
      <c r="E70" s="177"/>
      <c r="F70" s="179">
        <f>+F71</f>
        <v>2783.07</v>
      </c>
      <c r="G70" s="179">
        <f t="shared" si="0"/>
        <v>3478837.5</v>
      </c>
      <c r="H70" s="179"/>
      <c r="I70" s="169"/>
      <c r="J70" s="169"/>
      <c r="K70" s="169"/>
      <c r="L70" s="169"/>
      <c r="M70" s="169"/>
      <c r="N70" s="169"/>
      <c r="O70" s="169"/>
    </row>
    <row r="71" spans="1:15" x14ac:dyDescent="0.2">
      <c r="A71" s="53" t="s">
        <v>336</v>
      </c>
      <c r="B71" s="51" t="s">
        <v>335</v>
      </c>
      <c r="C71" s="47">
        <v>0.08</v>
      </c>
      <c r="D71" s="177"/>
      <c r="E71" s="177"/>
      <c r="F71" s="47">
        <v>2783.07</v>
      </c>
      <c r="G71" s="175">
        <f t="shared" si="0"/>
        <v>3478837.5</v>
      </c>
      <c r="H71" s="179"/>
      <c r="I71" s="50"/>
      <c r="J71" s="50"/>
      <c r="K71" s="50"/>
      <c r="L71" s="50"/>
      <c r="M71" s="50"/>
      <c r="N71" s="50"/>
      <c r="O71" s="50"/>
    </row>
    <row r="72" spans="1:15" x14ac:dyDescent="0.2">
      <c r="A72" s="194" t="s">
        <v>337</v>
      </c>
      <c r="B72" s="195" t="s">
        <v>338</v>
      </c>
      <c r="C72" s="196">
        <f>+C73+C78</f>
        <v>217469</v>
      </c>
      <c r="D72" s="197">
        <f>+D73+D78</f>
        <v>0</v>
      </c>
      <c r="E72" s="197">
        <f>+E73+E78</f>
        <v>0</v>
      </c>
      <c r="F72" s="196">
        <f>+F73+F78</f>
        <v>0</v>
      </c>
      <c r="G72" s="198">
        <f>+F72/C72*100</f>
        <v>0</v>
      </c>
      <c r="H72" s="198" t="e">
        <f>+F72/E72*100</f>
        <v>#DIV/0!</v>
      </c>
      <c r="I72" s="166"/>
      <c r="J72" s="166"/>
      <c r="K72" s="166"/>
      <c r="L72" s="166"/>
      <c r="M72" s="166"/>
      <c r="N72" s="166"/>
      <c r="O72" s="166"/>
    </row>
    <row r="73" spans="1:15" x14ac:dyDescent="0.2">
      <c r="A73" s="182" t="s">
        <v>339</v>
      </c>
      <c r="B73" s="183" t="s">
        <v>340</v>
      </c>
      <c r="C73" s="179">
        <f>+C74+C76</f>
        <v>0</v>
      </c>
      <c r="D73" s="161">
        <v>0</v>
      </c>
      <c r="E73" s="161"/>
      <c r="F73" s="179">
        <f>+F74+F76</f>
        <v>0</v>
      </c>
      <c r="G73" s="179" t="e">
        <f>+F73/C73*100</f>
        <v>#DIV/0!</v>
      </c>
      <c r="H73" s="179" t="e">
        <f>+F73/E73*100</f>
        <v>#DIV/0!</v>
      </c>
      <c r="I73" s="169"/>
      <c r="J73" s="169"/>
      <c r="K73" s="169"/>
      <c r="L73" s="169"/>
      <c r="M73" s="169"/>
      <c r="N73" s="169"/>
      <c r="O73" s="169"/>
    </row>
    <row r="74" spans="1:15" x14ac:dyDescent="0.2">
      <c r="A74" s="180" t="s">
        <v>341</v>
      </c>
      <c r="B74" s="181" t="s">
        <v>342</v>
      </c>
      <c r="C74" s="179">
        <f>+C75</f>
        <v>0</v>
      </c>
      <c r="D74" s="177"/>
      <c r="E74" s="177"/>
      <c r="F74" s="179">
        <f>+F75</f>
        <v>0</v>
      </c>
      <c r="G74" s="179" t="e">
        <f t="shared" si="0"/>
        <v>#DIV/0!</v>
      </c>
      <c r="H74" s="179"/>
      <c r="I74" s="169"/>
      <c r="J74" s="169"/>
      <c r="K74" s="169"/>
      <c r="L74" s="169"/>
      <c r="M74" s="169"/>
      <c r="N74" s="169"/>
      <c r="O74" s="169"/>
    </row>
    <row r="75" spans="1:15" x14ac:dyDescent="0.2">
      <c r="A75" s="53" t="s">
        <v>343</v>
      </c>
      <c r="B75" s="51" t="s">
        <v>344</v>
      </c>
      <c r="C75" s="47">
        <v>0</v>
      </c>
      <c r="D75" s="177"/>
      <c r="E75" s="177"/>
      <c r="F75" s="47">
        <v>0</v>
      </c>
      <c r="G75" s="175" t="e">
        <f t="shared" ref="G75:G89" si="1">+F75/C75*100</f>
        <v>#DIV/0!</v>
      </c>
      <c r="H75" s="179"/>
      <c r="I75" s="50"/>
      <c r="J75" s="50"/>
      <c r="K75" s="50"/>
      <c r="L75" s="50"/>
      <c r="M75" s="50"/>
      <c r="N75" s="50"/>
      <c r="O75" s="50"/>
    </row>
    <row r="76" spans="1:15" x14ac:dyDescent="0.2">
      <c r="A76" s="180" t="s">
        <v>345</v>
      </c>
      <c r="B76" s="181" t="s">
        <v>346</v>
      </c>
      <c r="C76" s="179">
        <f>+C77</f>
        <v>0</v>
      </c>
      <c r="D76" s="177"/>
      <c r="E76" s="177"/>
      <c r="F76" s="179">
        <f>+F77</f>
        <v>0</v>
      </c>
      <c r="G76" s="179" t="e">
        <f t="shared" si="1"/>
        <v>#DIV/0!</v>
      </c>
      <c r="H76" s="179"/>
      <c r="I76" s="169"/>
      <c r="J76" s="169"/>
      <c r="K76" s="169"/>
      <c r="L76" s="169"/>
      <c r="M76" s="169"/>
      <c r="N76" s="169"/>
      <c r="O76" s="169"/>
    </row>
    <row r="77" spans="1:15" x14ac:dyDescent="0.2">
      <c r="A77" s="53" t="s">
        <v>347</v>
      </c>
      <c r="B77" s="51" t="s">
        <v>348</v>
      </c>
      <c r="C77" s="47">
        <v>0</v>
      </c>
      <c r="D77" s="177"/>
      <c r="E77" s="177"/>
      <c r="F77" s="47">
        <v>0</v>
      </c>
      <c r="G77" s="175" t="e">
        <f>+F77/C77*100</f>
        <v>#DIV/0!</v>
      </c>
      <c r="H77" s="179"/>
      <c r="I77" s="50"/>
      <c r="J77" s="50"/>
      <c r="K77" s="50"/>
      <c r="L77" s="50"/>
      <c r="M77" s="50"/>
      <c r="N77" s="50"/>
      <c r="O77" s="50"/>
    </row>
    <row r="78" spans="1:15" x14ac:dyDescent="0.2">
      <c r="A78" s="182" t="s">
        <v>349</v>
      </c>
      <c r="B78" s="183" t="s">
        <v>350</v>
      </c>
      <c r="C78" s="179">
        <f>+C79+C82+C86+C89</f>
        <v>217469</v>
      </c>
      <c r="D78" s="48">
        <v>0</v>
      </c>
      <c r="E78" s="48"/>
      <c r="F78" s="179">
        <f>+F79+F82+F86+F89</f>
        <v>0</v>
      </c>
      <c r="G78" s="175">
        <f t="shared" si="1"/>
        <v>0</v>
      </c>
      <c r="H78" s="179" t="e">
        <f>+F78/E78*100</f>
        <v>#DIV/0!</v>
      </c>
      <c r="I78" s="50"/>
      <c r="J78" s="50"/>
      <c r="K78" s="50"/>
      <c r="L78" s="50"/>
      <c r="M78" s="50"/>
      <c r="N78" s="50"/>
      <c r="O78" s="50"/>
    </row>
    <row r="79" spans="1:15" x14ac:dyDescent="0.2">
      <c r="A79" s="180" t="s">
        <v>351</v>
      </c>
      <c r="B79" s="181" t="s">
        <v>352</v>
      </c>
      <c r="C79" s="179">
        <f>+C80+C81</f>
        <v>217469</v>
      </c>
      <c r="D79" s="177"/>
      <c r="E79" s="177"/>
      <c r="F79" s="179">
        <f>+F80+F81</f>
        <v>0</v>
      </c>
      <c r="G79" s="175">
        <f t="shared" si="1"/>
        <v>0</v>
      </c>
      <c r="H79" s="179"/>
      <c r="I79" s="169"/>
      <c r="J79" s="169"/>
      <c r="K79" s="169"/>
      <c r="L79" s="169"/>
      <c r="M79" s="169"/>
      <c r="N79" s="169"/>
      <c r="O79" s="169"/>
    </row>
    <row r="80" spans="1:15" x14ac:dyDescent="0.2">
      <c r="A80" s="53" t="s">
        <v>353</v>
      </c>
      <c r="B80" s="51" t="s">
        <v>354</v>
      </c>
      <c r="C80" s="47">
        <v>217469</v>
      </c>
      <c r="D80" s="177"/>
      <c r="E80" s="177"/>
      <c r="F80" s="47">
        <v>0</v>
      </c>
      <c r="G80" s="175">
        <f t="shared" si="1"/>
        <v>0</v>
      </c>
      <c r="H80" s="179"/>
      <c r="I80" s="50"/>
      <c r="J80" s="50"/>
      <c r="K80" s="50"/>
      <c r="L80" s="50"/>
      <c r="M80" s="50"/>
      <c r="N80" s="50"/>
      <c r="O80" s="50"/>
    </row>
    <row r="81" spans="1:15" x14ac:dyDescent="0.2">
      <c r="A81" s="53" t="s">
        <v>355</v>
      </c>
      <c r="B81" s="51" t="s">
        <v>238</v>
      </c>
      <c r="C81" s="47">
        <v>0</v>
      </c>
      <c r="D81" s="177"/>
      <c r="E81" s="177"/>
      <c r="F81" s="47">
        <v>0</v>
      </c>
      <c r="G81" s="175" t="e">
        <f t="shared" si="1"/>
        <v>#DIV/0!</v>
      </c>
      <c r="H81" s="179"/>
      <c r="I81" s="50"/>
      <c r="J81" s="50"/>
      <c r="K81" s="50"/>
      <c r="L81" s="50"/>
      <c r="M81" s="50"/>
      <c r="N81" s="50"/>
      <c r="O81" s="50"/>
    </row>
    <row r="82" spans="1:15" x14ac:dyDescent="0.2">
      <c r="A82" s="180" t="s">
        <v>356</v>
      </c>
      <c r="B82" s="181" t="s">
        <v>357</v>
      </c>
      <c r="C82" s="179">
        <f>+C83+C84+C85</f>
        <v>0</v>
      </c>
      <c r="D82" s="177"/>
      <c r="E82" s="177"/>
      <c r="F82" s="179">
        <f>+F83+F84+F85</f>
        <v>0</v>
      </c>
      <c r="G82" s="179" t="e">
        <f t="shared" si="1"/>
        <v>#DIV/0!</v>
      </c>
      <c r="H82" s="179"/>
      <c r="I82" s="169"/>
      <c r="J82" s="169"/>
      <c r="K82" s="169"/>
      <c r="L82" s="169"/>
      <c r="M82" s="169"/>
      <c r="N82" s="169"/>
      <c r="O82" s="169"/>
    </row>
    <row r="83" spans="1:15" x14ac:dyDescent="0.2">
      <c r="A83" s="53" t="s">
        <v>358</v>
      </c>
      <c r="B83" s="51" t="s">
        <v>242</v>
      </c>
      <c r="C83" s="47">
        <v>0</v>
      </c>
      <c r="D83" s="177"/>
      <c r="E83" s="177"/>
      <c r="F83" s="47">
        <v>0</v>
      </c>
      <c r="G83" s="175" t="e">
        <f t="shared" si="1"/>
        <v>#DIV/0!</v>
      </c>
      <c r="H83" s="179"/>
      <c r="I83" s="50"/>
      <c r="J83" s="50"/>
      <c r="K83" s="50"/>
      <c r="L83" s="50"/>
      <c r="M83" s="50"/>
      <c r="N83" s="50"/>
      <c r="O83" s="50"/>
    </row>
    <row r="84" spans="1:15" x14ac:dyDescent="0.2">
      <c r="A84" s="53" t="s">
        <v>359</v>
      </c>
      <c r="B84" s="51" t="s">
        <v>360</v>
      </c>
      <c r="C84" s="47">
        <v>0</v>
      </c>
      <c r="D84" s="177"/>
      <c r="E84" s="177"/>
      <c r="F84" s="47">
        <v>0</v>
      </c>
      <c r="G84" s="175" t="e">
        <f t="shared" si="1"/>
        <v>#DIV/0!</v>
      </c>
      <c r="H84" s="179"/>
      <c r="I84" s="50"/>
      <c r="J84" s="50"/>
      <c r="K84" s="50"/>
      <c r="L84" s="50"/>
      <c r="M84" s="50"/>
      <c r="N84" s="50"/>
      <c r="O84" s="50"/>
    </row>
    <row r="85" spans="1:15" x14ac:dyDescent="0.2">
      <c r="A85" s="53" t="s">
        <v>361</v>
      </c>
      <c r="B85" s="51" t="s">
        <v>362</v>
      </c>
      <c r="C85" s="47">
        <v>0</v>
      </c>
      <c r="D85" s="177"/>
      <c r="E85" s="177"/>
      <c r="F85" s="47">
        <v>0</v>
      </c>
      <c r="G85" s="175" t="e">
        <f t="shared" si="1"/>
        <v>#DIV/0!</v>
      </c>
      <c r="H85" s="179"/>
      <c r="I85" s="50"/>
      <c r="J85" s="50"/>
      <c r="K85" s="50"/>
      <c r="L85" s="50"/>
      <c r="M85" s="50"/>
      <c r="N85" s="50"/>
      <c r="O85" s="50"/>
    </row>
    <row r="86" spans="1:15" x14ac:dyDescent="0.2">
      <c r="A86" s="180" t="s">
        <v>363</v>
      </c>
      <c r="B86" s="181" t="s">
        <v>364</v>
      </c>
      <c r="C86" s="179">
        <f>+C87+C88</f>
        <v>0</v>
      </c>
      <c r="D86" s="177"/>
      <c r="E86" s="177"/>
      <c r="F86" s="179">
        <f>+F87+F88</f>
        <v>0</v>
      </c>
      <c r="G86" s="179" t="e">
        <f t="shared" si="1"/>
        <v>#DIV/0!</v>
      </c>
      <c r="H86" s="179"/>
      <c r="I86" s="50"/>
      <c r="J86" s="50"/>
      <c r="K86" s="50"/>
      <c r="L86" s="50"/>
      <c r="M86" s="50"/>
      <c r="N86" s="50"/>
      <c r="O86" s="50"/>
    </row>
    <row r="87" spans="1:15" x14ac:dyDescent="0.2">
      <c r="A87" s="53" t="s">
        <v>365</v>
      </c>
      <c r="B87" s="51" t="s">
        <v>366</v>
      </c>
      <c r="C87" s="47">
        <v>0</v>
      </c>
      <c r="D87" s="177"/>
      <c r="E87" s="177"/>
      <c r="F87" s="47">
        <v>0</v>
      </c>
      <c r="G87" s="175" t="e">
        <f t="shared" si="1"/>
        <v>#DIV/0!</v>
      </c>
      <c r="H87" s="179"/>
      <c r="I87" s="50"/>
      <c r="J87" s="50"/>
      <c r="K87" s="50"/>
      <c r="L87" s="50"/>
      <c r="M87" s="50"/>
      <c r="N87" s="50"/>
      <c r="O87" s="50"/>
    </row>
    <row r="88" spans="1:15" x14ac:dyDescent="0.2">
      <c r="A88" s="53" t="s">
        <v>367</v>
      </c>
      <c r="B88" s="51" t="s">
        <v>368</v>
      </c>
      <c r="C88" s="47">
        <v>0</v>
      </c>
      <c r="D88" s="177"/>
      <c r="E88" s="177"/>
      <c r="F88" s="47">
        <v>0</v>
      </c>
      <c r="G88" s="175" t="e">
        <f t="shared" si="1"/>
        <v>#DIV/0!</v>
      </c>
      <c r="H88" s="179"/>
      <c r="I88" s="50"/>
      <c r="J88" s="50"/>
      <c r="K88" s="50"/>
      <c r="L88" s="50"/>
      <c r="M88" s="50"/>
      <c r="N88" s="50"/>
      <c r="O88" s="50"/>
    </row>
    <row r="89" spans="1:15" x14ac:dyDescent="0.2">
      <c r="A89" s="180" t="s">
        <v>369</v>
      </c>
      <c r="B89" s="181" t="s">
        <v>370</v>
      </c>
      <c r="C89" s="179">
        <f>+C90</f>
        <v>0</v>
      </c>
      <c r="D89" s="177"/>
      <c r="E89" s="177"/>
      <c r="F89" s="179">
        <f>+F90</f>
        <v>0</v>
      </c>
      <c r="G89" s="179" t="e">
        <f t="shared" si="1"/>
        <v>#DIV/0!</v>
      </c>
      <c r="H89" s="179"/>
      <c r="I89" s="50"/>
      <c r="J89" s="50"/>
      <c r="K89" s="50"/>
      <c r="L89" s="50"/>
      <c r="M89" s="50"/>
      <c r="N89" s="50"/>
      <c r="O89" s="50"/>
    </row>
    <row r="90" spans="1:15" x14ac:dyDescent="0.2">
      <c r="A90" s="53" t="s">
        <v>371</v>
      </c>
      <c r="B90" s="51" t="s">
        <v>372</v>
      </c>
      <c r="C90" s="47">
        <v>0</v>
      </c>
      <c r="D90" s="177"/>
      <c r="E90" s="177"/>
      <c r="F90" s="47">
        <v>0</v>
      </c>
      <c r="G90" s="175" t="e">
        <f>+F90/C90*100</f>
        <v>#DIV/0!</v>
      </c>
      <c r="H90" s="179"/>
      <c r="I90" s="50"/>
      <c r="J90" s="50"/>
      <c r="K90" s="50"/>
      <c r="L90" s="50"/>
      <c r="M90" s="50"/>
      <c r="N90" s="50"/>
      <c r="O90" s="50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64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L184" sqref="L184"/>
    </sheetView>
  </sheetViews>
  <sheetFormatPr defaultRowHeight="12.75" x14ac:dyDescent="0.2"/>
  <cols>
    <col min="1" max="1" width="16.7109375" style="32" customWidth="1"/>
    <col min="2" max="2" width="48.1406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7" width="15.5703125" style="36" bestFit="1" customWidth="1"/>
    <col min="8" max="8" width="11.85546875" style="36" bestFit="1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hidden="1" x14ac:dyDescent="0.2">
      <c r="A1" s="308" t="s">
        <v>0</v>
      </c>
      <c r="B1" s="308"/>
      <c r="C1" s="308"/>
      <c r="D1" s="308"/>
      <c r="E1" s="308"/>
      <c r="F1" s="308"/>
      <c r="G1" s="308"/>
      <c r="H1" s="308"/>
      <c r="I1" s="38"/>
      <c r="J1" s="38"/>
      <c r="K1" s="38"/>
      <c r="L1" s="164"/>
      <c r="M1" s="164"/>
      <c r="N1" s="164"/>
      <c r="O1" s="164"/>
    </row>
    <row r="2" spans="1:15" ht="18" hidden="1" x14ac:dyDescent="0.2">
      <c r="A2" s="167"/>
      <c r="B2" s="167"/>
      <c r="C2" s="167"/>
      <c r="D2" s="167"/>
      <c r="E2" s="167"/>
      <c r="F2" s="167"/>
      <c r="G2" s="167"/>
      <c r="H2" s="178"/>
      <c r="I2" s="168"/>
      <c r="J2" s="168"/>
      <c r="K2" s="168"/>
      <c r="L2" s="164"/>
      <c r="M2" s="164"/>
      <c r="N2" s="164"/>
      <c r="O2" s="164"/>
    </row>
    <row r="3" spans="1:15" ht="15.75" hidden="1" customHeight="1" x14ac:dyDescent="0.2">
      <c r="A3" s="308" t="s">
        <v>23</v>
      </c>
      <c r="B3" s="308"/>
      <c r="C3" s="308"/>
      <c r="D3" s="308"/>
      <c r="E3" s="308"/>
      <c r="F3" s="308"/>
      <c r="G3" s="308"/>
      <c r="H3" s="308"/>
      <c r="I3" s="38"/>
      <c r="J3" s="38"/>
      <c r="K3" s="38"/>
      <c r="L3" s="164"/>
      <c r="M3" s="164"/>
      <c r="N3" s="164"/>
      <c r="O3" s="164"/>
    </row>
    <row r="4" spans="1:15" ht="18" hidden="1" x14ac:dyDescent="0.2">
      <c r="A4" s="167"/>
      <c r="B4" s="167"/>
      <c r="C4" s="167"/>
      <c r="D4" s="167"/>
      <c r="E4" s="167"/>
      <c r="F4" s="167"/>
      <c r="G4" s="167"/>
      <c r="H4" s="178"/>
      <c r="I4" s="168"/>
      <c r="J4" s="168"/>
      <c r="K4" s="168"/>
      <c r="L4" s="164"/>
      <c r="M4" s="164"/>
      <c r="N4" s="164"/>
      <c r="O4" s="164"/>
    </row>
    <row r="5" spans="1:15" ht="15.75" hidden="1" customHeight="1" x14ac:dyDescent="0.2">
      <c r="A5" s="308" t="s">
        <v>24</v>
      </c>
      <c r="B5" s="308"/>
      <c r="C5" s="308"/>
      <c r="D5" s="308"/>
      <c r="E5" s="308"/>
      <c r="F5" s="308"/>
      <c r="G5" s="308"/>
      <c r="H5" s="308"/>
      <c r="I5" s="38"/>
      <c r="J5" s="38"/>
      <c r="K5" s="38"/>
      <c r="L5" s="164"/>
      <c r="M5" s="164"/>
      <c r="N5" s="164"/>
      <c r="O5" s="164"/>
    </row>
    <row r="6" spans="1:15" ht="18" hidden="1" x14ac:dyDescent="0.2">
      <c r="A6" s="61"/>
      <c r="B6" s="61"/>
      <c r="C6" s="61"/>
      <c r="D6" s="61"/>
      <c r="E6" s="61"/>
      <c r="F6" s="61"/>
      <c r="G6" s="61"/>
      <c r="H6" s="178"/>
      <c r="I6" s="62"/>
      <c r="J6" s="62"/>
      <c r="K6" s="62"/>
      <c r="L6" s="56"/>
      <c r="M6" s="56"/>
      <c r="N6" s="56"/>
      <c r="O6" s="56"/>
    </row>
    <row r="7" spans="1:15" s="33" customFormat="1" ht="60" customHeight="1" x14ac:dyDescent="0.25">
      <c r="A7" s="307" t="s">
        <v>3</v>
      </c>
      <c r="B7" s="307"/>
      <c r="C7" s="162" t="s">
        <v>562</v>
      </c>
      <c r="D7" s="162" t="s">
        <v>569</v>
      </c>
      <c r="E7" s="162" t="s">
        <v>570</v>
      </c>
      <c r="F7" s="162" t="s">
        <v>571</v>
      </c>
      <c r="G7" s="70" t="s">
        <v>260</v>
      </c>
      <c r="H7" s="162" t="s">
        <v>261</v>
      </c>
      <c r="I7" s="57"/>
      <c r="J7" s="57"/>
      <c r="K7" s="57"/>
      <c r="L7" s="57"/>
      <c r="M7" s="57"/>
      <c r="N7" s="57"/>
      <c r="O7" s="57"/>
    </row>
    <row r="8" spans="1:15" s="34" customFormat="1" ht="12.75" customHeight="1" x14ac:dyDescent="0.2">
      <c r="A8" s="306">
        <v>1</v>
      </c>
      <c r="B8" s="306"/>
      <c r="C8" s="71">
        <v>2</v>
      </c>
      <c r="D8" s="71">
        <v>3</v>
      </c>
      <c r="E8" s="71">
        <v>4.3333333333333304</v>
      </c>
      <c r="F8" s="71">
        <v>5.0833333333333304</v>
      </c>
      <c r="G8" s="71">
        <v>6</v>
      </c>
      <c r="H8" s="163">
        <v>7</v>
      </c>
      <c r="I8" s="59"/>
      <c r="J8" s="59"/>
      <c r="K8" s="59"/>
      <c r="L8" s="59"/>
      <c r="M8" s="58"/>
      <c r="N8" s="58"/>
      <c r="O8" s="58"/>
    </row>
    <row r="9" spans="1:15" s="34" customFormat="1" x14ac:dyDescent="0.2">
      <c r="A9" s="200"/>
      <c r="B9" s="201" t="s">
        <v>80</v>
      </c>
      <c r="C9" s="193">
        <f>+C10+C114</f>
        <v>13176636.32</v>
      </c>
      <c r="D9" s="193">
        <f>+D10+D114</f>
        <v>15421594</v>
      </c>
      <c r="E9" s="193">
        <f>+E10+E114</f>
        <v>0</v>
      </c>
      <c r="F9" s="193">
        <f>+F10+F114</f>
        <v>15689832.769999998</v>
      </c>
      <c r="G9" s="193">
        <f t="shared" ref="G9:G73" si="0">+F9/C9*100</f>
        <v>119.07312601612425</v>
      </c>
      <c r="H9" s="193">
        <f>+F9/D9*100</f>
        <v>101.73937123490606</v>
      </c>
      <c r="I9" s="60"/>
      <c r="J9" s="60"/>
      <c r="K9" s="60"/>
      <c r="L9" s="60"/>
      <c r="M9" s="63"/>
      <c r="N9" s="63"/>
      <c r="O9" s="63"/>
    </row>
    <row r="10" spans="1:15" ht="20.25" customHeight="1" x14ac:dyDescent="0.2">
      <c r="A10" s="194" t="s">
        <v>81</v>
      </c>
      <c r="B10" s="195" t="s">
        <v>82</v>
      </c>
      <c r="C10" s="196">
        <f>+C11++C23+C56+C65+C74+C91+C99</f>
        <v>12246104.390000001</v>
      </c>
      <c r="D10" s="197">
        <f>+D11++D23+D56+D65+D74+D91+D99</f>
        <v>13869015</v>
      </c>
      <c r="E10" s="197">
        <f>+E11++E23+E56+E65+E74+E91+E99</f>
        <v>0</v>
      </c>
      <c r="F10" s="196">
        <f>+F11++F23+F56+F65+F74+F91+F99</f>
        <v>14176402.909999998</v>
      </c>
      <c r="G10" s="196">
        <f>+F10/C10*100</f>
        <v>115.76255157171657</v>
      </c>
      <c r="H10" s="196">
        <f>+F10/D10*100</f>
        <v>102.21636439213597</v>
      </c>
      <c r="I10" s="166"/>
      <c r="J10" s="166"/>
      <c r="K10" s="166"/>
      <c r="L10" s="166"/>
      <c r="M10" s="166"/>
      <c r="N10" s="166"/>
      <c r="O10" s="166"/>
    </row>
    <row r="11" spans="1:15" x14ac:dyDescent="0.2">
      <c r="A11" s="182" t="s">
        <v>83</v>
      </c>
      <c r="B11" s="183" t="s">
        <v>84</v>
      </c>
      <c r="C11" s="179">
        <f>+C12+C17+C19</f>
        <v>9278140.0099999998</v>
      </c>
      <c r="D11" s="161">
        <v>10836879</v>
      </c>
      <c r="E11" s="161">
        <v>0</v>
      </c>
      <c r="F11" s="179">
        <f>+F12+F17+F19</f>
        <v>10841816.25</v>
      </c>
      <c r="G11" s="179">
        <f t="shared" si="0"/>
        <v>116.85333739644656</v>
      </c>
      <c r="H11" s="179">
        <f>+F11/D11*100</f>
        <v>100.04555970404394</v>
      </c>
      <c r="I11" s="169"/>
      <c r="J11" s="169"/>
      <c r="K11" s="169"/>
      <c r="L11" s="169"/>
      <c r="M11" s="169"/>
      <c r="N11" s="169"/>
      <c r="O11" s="169"/>
    </row>
    <row r="12" spans="1:15" x14ac:dyDescent="0.2">
      <c r="A12" s="180" t="s">
        <v>85</v>
      </c>
      <c r="B12" s="181" t="s">
        <v>86</v>
      </c>
      <c r="C12" s="179">
        <f>SUM(C13:C16)</f>
        <v>7663726.6100000003</v>
      </c>
      <c r="D12" s="177"/>
      <c r="E12" s="177"/>
      <c r="F12" s="179">
        <f>SUM(F13:F16)</f>
        <v>9013603.3200000003</v>
      </c>
      <c r="G12" s="179">
        <f t="shared" si="0"/>
        <v>117.61384217749384</v>
      </c>
      <c r="H12" s="179"/>
      <c r="I12" s="169"/>
      <c r="J12" s="169"/>
      <c r="K12" s="169"/>
      <c r="L12" s="169"/>
      <c r="M12" s="169"/>
      <c r="N12" s="169"/>
      <c r="O12" s="169"/>
    </row>
    <row r="13" spans="1:15" x14ac:dyDescent="0.2">
      <c r="A13" s="69" t="s">
        <v>87</v>
      </c>
      <c r="B13" s="67" t="s">
        <v>88</v>
      </c>
      <c r="C13" s="64">
        <v>7629925.6699999999</v>
      </c>
      <c r="D13" s="176"/>
      <c r="E13" s="176"/>
      <c r="F13" s="175">
        <v>8978464.4800000004</v>
      </c>
      <c r="G13" s="175">
        <f t="shared" si="0"/>
        <v>117.67433744868974</v>
      </c>
      <c r="H13" s="179"/>
      <c r="I13" s="65"/>
      <c r="J13" s="65"/>
      <c r="K13" s="65"/>
      <c r="L13" s="65"/>
      <c r="M13" s="66"/>
      <c r="N13" s="66"/>
      <c r="O13" s="66"/>
    </row>
    <row r="14" spans="1:15" x14ac:dyDescent="0.2">
      <c r="A14" s="69" t="s">
        <v>373</v>
      </c>
      <c r="B14" s="67" t="s">
        <v>374</v>
      </c>
      <c r="C14" s="64">
        <v>0</v>
      </c>
      <c r="D14" s="176"/>
      <c r="E14" s="176"/>
      <c r="F14" s="175">
        <v>0</v>
      </c>
      <c r="G14" s="175" t="e">
        <f t="shared" si="0"/>
        <v>#DIV/0!</v>
      </c>
      <c r="H14" s="179"/>
      <c r="I14" s="65"/>
      <c r="J14" s="65"/>
      <c r="K14" s="65"/>
      <c r="L14" s="65"/>
      <c r="M14" s="66"/>
      <c r="N14" s="66"/>
      <c r="O14" s="66"/>
    </row>
    <row r="15" spans="1:15" x14ac:dyDescent="0.2">
      <c r="A15" s="69" t="s">
        <v>89</v>
      </c>
      <c r="B15" s="67" t="s">
        <v>90</v>
      </c>
      <c r="C15" s="64">
        <v>0</v>
      </c>
      <c r="D15" s="176"/>
      <c r="E15" s="176"/>
      <c r="F15" s="175">
        <v>0</v>
      </c>
      <c r="G15" s="175" t="e">
        <f t="shared" si="0"/>
        <v>#DIV/0!</v>
      </c>
      <c r="H15" s="179"/>
      <c r="I15" s="65"/>
      <c r="J15" s="65"/>
      <c r="K15" s="65"/>
      <c r="L15" s="65"/>
      <c r="M15" s="66"/>
      <c r="N15" s="66"/>
      <c r="O15" s="66"/>
    </row>
    <row r="16" spans="1:15" x14ac:dyDescent="0.2">
      <c r="A16" s="69" t="s">
        <v>375</v>
      </c>
      <c r="B16" s="67" t="s">
        <v>376</v>
      </c>
      <c r="C16" s="64">
        <v>33800.94</v>
      </c>
      <c r="D16" s="176"/>
      <c r="E16" s="176"/>
      <c r="F16" s="175">
        <v>35138.839999999997</v>
      </c>
      <c r="G16" s="175">
        <f t="shared" si="0"/>
        <v>103.95817394427492</v>
      </c>
      <c r="H16" s="179"/>
      <c r="I16" s="65"/>
      <c r="J16" s="65"/>
      <c r="K16" s="65"/>
      <c r="L16" s="65"/>
      <c r="M16" s="66"/>
      <c r="N16" s="66"/>
      <c r="O16" s="66"/>
    </row>
    <row r="17" spans="1:15" x14ac:dyDescent="0.2">
      <c r="A17" s="180" t="s">
        <v>91</v>
      </c>
      <c r="B17" s="181" t="s">
        <v>92</v>
      </c>
      <c r="C17" s="179">
        <f>+C18</f>
        <v>361819.43</v>
      </c>
      <c r="D17" s="177"/>
      <c r="E17" s="177"/>
      <c r="F17" s="179">
        <f>+F18</f>
        <v>351946.42</v>
      </c>
      <c r="G17" s="179">
        <f t="shared" si="0"/>
        <v>97.271288056586684</v>
      </c>
      <c r="H17" s="179"/>
      <c r="I17" s="169"/>
      <c r="J17" s="169"/>
      <c r="K17" s="169"/>
      <c r="L17" s="169"/>
      <c r="M17" s="169"/>
      <c r="N17" s="169"/>
      <c r="O17" s="169"/>
    </row>
    <row r="18" spans="1:15" x14ac:dyDescent="0.2">
      <c r="A18" s="69" t="s">
        <v>93</v>
      </c>
      <c r="B18" s="67" t="s">
        <v>92</v>
      </c>
      <c r="C18" s="64">
        <v>361819.43</v>
      </c>
      <c r="D18" s="176"/>
      <c r="E18" s="176"/>
      <c r="F18" s="175">
        <v>351946.42</v>
      </c>
      <c r="G18" s="175">
        <f t="shared" si="0"/>
        <v>97.271288056586684</v>
      </c>
      <c r="H18" s="179"/>
      <c r="I18" s="65"/>
      <c r="J18" s="65"/>
      <c r="K18" s="65"/>
      <c r="L18" s="65"/>
      <c r="M18" s="66"/>
      <c r="N18" s="66"/>
      <c r="O18" s="66"/>
    </row>
    <row r="19" spans="1:15" x14ac:dyDescent="0.2">
      <c r="A19" s="180" t="s">
        <v>94</v>
      </c>
      <c r="B19" s="181" t="s">
        <v>95</v>
      </c>
      <c r="C19" s="179">
        <f>SUM(C20:C22)</f>
        <v>1252593.97</v>
      </c>
      <c r="D19" s="177"/>
      <c r="E19" s="177"/>
      <c r="F19" s="179">
        <f>SUM(F20:F22)</f>
        <v>1476266.51</v>
      </c>
      <c r="G19" s="179">
        <f t="shared" si="0"/>
        <v>117.85674730655138</v>
      </c>
      <c r="H19" s="179"/>
      <c r="I19" s="169"/>
      <c r="J19" s="169"/>
      <c r="K19" s="169"/>
      <c r="L19" s="169"/>
      <c r="M19" s="169"/>
      <c r="N19" s="169"/>
      <c r="O19" s="169"/>
    </row>
    <row r="20" spans="1:15" x14ac:dyDescent="0.2">
      <c r="A20" s="69" t="s">
        <v>377</v>
      </c>
      <c r="B20" s="67" t="s">
        <v>378</v>
      </c>
      <c r="C20" s="64">
        <v>0</v>
      </c>
      <c r="D20" s="176"/>
      <c r="E20" s="176"/>
      <c r="F20" s="175"/>
      <c r="G20" s="175" t="e">
        <f t="shared" si="0"/>
        <v>#DIV/0!</v>
      </c>
      <c r="H20" s="179"/>
      <c r="I20" s="65"/>
      <c r="J20" s="65"/>
      <c r="K20" s="65"/>
      <c r="L20" s="65"/>
      <c r="M20" s="66"/>
      <c r="N20" s="66"/>
      <c r="O20" s="66"/>
    </row>
    <row r="21" spans="1:15" x14ac:dyDescent="0.2">
      <c r="A21" s="69" t="s">
        <v>96</v>
      </c>
      <c r="B21" s="67" t="s">
        <v>97</v>
      </c>
      <c r="C21" s="64">
        <v>1252469.74</v>
      </c>
      <c r="D21" s="176"/>
      <c r="E21" s="176"/>
      <c r="F21" s="175">
        <v>1476266.51</v>
      </c>
      <c r="G21" s="175">
        <f t="shared" si="0"/>
        <v>117.86843728456067</v>
      </c>
      <c r="H21" s="179"/>
      <c r="I21" s="65"/>
      <c r="J21" s="65"/>
      <c r="K21" s="65"/>
      <c r="L21" s="65"/>
      <c r="M21" s="66"/>
      <c r="N21" s="66"/>
      <c r="O21" s="66"/>
    </row>
    <row r="22" spans="1:15" x14ac:dyDescent="0.2">
      <c r="A22" s="69" t="s">
        <v>379</v>
      </c>
      <c r="B22" s="67" t="s">
        <v>380</v>
      </c>
      <c r="C22" s="64">
        <v>124.23</v>
      </c>
      <c r="D22" s="176"/>
      <c r="E22" s="176"/>
      <c r="F22" s="175"/>
      <c r="G22" s="175">
        <f t="shared" si="0"/>
        <v>0</v>
      </c>
      <c r="H22" s="179"/>
      <c r="I22" s="65"/>
      <c r="J22" s="65"/>
      <c r="K22" s="65"/>
      <c r="L22" s="65"/>
      <c r="M22" s="66"/>
      <c r="N22" s="66"/>
      <c r="O22" s="66"/>
    </row>
    <row r="23" spans="1:15" x14ac:dyDescent="0.2">
      <c r="A23" s="182" t="s">
        <v>98</v>
      </c>
      <c r="B23" s="183" t="s">
        <v>99</v>
      </c>
      <c r="C23" s="179">
        <f>+C24+C29+C36+C46+C48</f>
        <v>2180159.15</v>
      </c>
      <c r="D23" s="161">
        <v>1582028</v>
      </c>
      <c r="E23" s="161">
        <v>0</v>
      </c>
      <c r="F23" s="179">
        <f>+F24+F29+F36+F46+F48</f>
        <v>2553889.61</v>
      </c>
      <c r="G23" s="179">
        <f t="shared" si="0"/>
        <v>117.14234761255847</v>
      </c>
      <c r="H23" s="179">
        <f>+F23/D23*100</f>
        <v>161.4313785849555</v>
      </c>
      <c r="I23" s="169"/>
      <c r="J23" s="169"/>
      <c r="K23" s="169"/>
      <c r="L23" s="169"/>
      <c r="M23" s="169"/>
      <c r="N23" s="169"/>
      <c r="O23" s="169"/>
    </row>
    <row r="24" spans="1:15" x14ac:dyDescent="0.2">
      <c r="A24" s="180" t="s">
        <v>100</v>
      </c>
      <c r="B24" s="181" t="s">
        <v>101</v>
      </c>
      <c r="C24" s="179">
        <f>SUM(C25:C28)</f>
        <v>761320.32000000007</v>
      </c>
      <c r="D24" s="177"/>
      <c r="E24" s="177"/>
      <c r="F24" s="179">
        <f>SUM(F25:F28)</f>
        <v>862205.94</v>
      </c>
      <c r="G24" s="179">
        <f t="shared" si="0"/>
        <v>113.25140251083801</v>
      </c>
      <c r="H24" s="179"/>
      <c r="I24" s="169"/>
      <c r="J24" s="169"/>
      <c r="K24" s="169"/>
      <c r="L24" s="169"/>
      <c r="M24" s="169"/>
      <c r="N24" s="169"/>
      <c r="O24" s="169"/>
    </row>
    <row r="25" spans="1:15" x14ac:dyDescent="0.2">
      <c r="A25" s="69" t="s">
        <v>102</v>
      </c>
      <c r="B25" s="67" t="s">
        <v>103</v>
      </c>
      <c r="C25" s="64">
        <v>486680.28</v>
      </c>
      <c r="D25" s="176"/>
      <c r="E25" s="176"/>
      <c r="F25" s="175">
        <v>543071.96</v>
      </c>
      <c r="G25" s="175">
        <f t="shared" si="0"/>
        <v>111.58700738809469</v>
      </c>
      <c r="H25" s="179"/>
      <c r="I25" s="65"/>
      <c r="J25" s="65"/>
      <c r="K25" s="65"/>
      <c r="L25" s="65"/>
      <c r="M25" s="66"/>
      <c r="N25" s="66"/>
      <c r="O25" s="66"/>
    </row>
    <row r="26" spans="1:15" x14ac:dyDescent="0.2">
      <c r="A26" s="69" t="s">
        <v>104</v>
      </c>
      <c r="B26" s="67" t="s">
        <v>105</v>
      </c>
      <c r="C26" s="64">
        <v>151650.97</v>
      </c>
      <c r="D26" s="176"/>
      <c r="E26" s="176"/>
      <c r="F26" s="175">
        <v>161265.37</v>
      </c>
      <c r="G26" s="175">
        <f t="shared" si="0"/>
        <v>106.33982097180123</v>
      </c>
      <c r="H26" s="179"/>
      <c r="I26" s="65"/>
      <c r="J26" s="65"/>
      <c r="K26" s="65"/>
      <c r="L26" s="65"/>
      <c r="M26" s="66"/>
      <c r="N26" s="66"/>
      <c r="O26" s="66"/>
    </row>
    <row r="27" spans="1:15" x14ac:dyDescent="0.2">
      <c r="A27" s="69" t="s">
        <v>106</v>
      </c>
      <c r="B27" s="67" t="s">
        <v>107</v>
      </c>
      <c r="C27" s="64">
        <v>122468.8</v>
      </c>
      <c r="D27" s="176"/>
      <c r="E27" s="176"/>
      <c r="F27" s="175">
        <v>155401.25</v>
      </c>
      <c r="G27" s="175">
        <f t="shared" si="0"/>
        <v>126.89048149406217</v>
      </c>
      <c r="H27" s="179"/>
      <c r="I27" s="66"/>
      <c r="J27" s="66"/>
      <c r="K27" s="66"/>
      <c r="L27" s="66"/>
      <c r="M27" s="66"/>
      <c r="N27" s="66"/>
      <c r="O27" s="66"/>
    </row>
    <row r="28" spans="1:15" x14ac:dyDescent="0.2">
      <c r="A28" s="69" t="s">
        <v>108</v>
      </c>
      <c r="B28" s="67" t="s">
        <v>109</v>
      </c>
      <c r="C28" s="64">
        <v>520.27</v>
      </c>
      <c r="D28" s="176"/>
      <c r="E28" s="176"/>
      <c r="F28" s="175">
        <v>2467.36</v>
      </c>
      <c r="G28" s="175">
        <f t="shared" si="0"/>
        <v>474.24606454341023</v>
      </c>
      <c r="H28" s="179"/>
      <c r="I28" s="66"/>
      <c r="J28" s="66"/>
      <c r="K28" s="66"/>
      <c r="L28" s="66"/>
      <c r="M28" s="66"/>
      <c r="N28" s="66"/>
      <c r="O28" s="66"/>
    </row>
    <row r="29" spans="1:15" x14ac:dyDescent="0.2">
      <c r="A29" s="180" t="s">
        <v>110</v>
      </c>
      <c r="B29" s="181" t="s">
        <v>111</v>
      </c>
      <c r="C29" s="179">
        <f>SUM(C30:C35)</f>
        <v>565131.43999999994</v>
      </c>
      <c r="D29" s="177"/>
      <c r="E29" s="177"/>
      <c r="F29" s="179">
        <f>SUM(F30:F35)</f>
        <v>625569.67999999993</v>
      </c>
      <c r="G29" s="179">
        <f t="shared" si="0"/>
        <v>110.69454567949715</v>
      </c>
      <c r="H29" s="179"/>
      <c r="I29" s="169"/>
      <c r="J29" s="169"/>
      <c r="K29" s="169"/>
      <c r="L29" s="169"/>
      <c r="M29" s="169"/>
      <c r="N29" s="169"/>
      <c r="O29" s="169"/>
    </row>
    <row r="30" spans="1:15" x14ac:dyDescent="0.2">
      <c r="A30" s="69" t="s">
        <v>112</v>
      </c>
      <c r="B30" s="67" t="s">
        <v>113</v>
      </c>
      <c r="C30" s="64">
        <v>44035.94</v>
      </c>
      <c r="D30" s="176"/>
      <c r="E30" s="176"/>
      <c r="F30" s="175">
        <v>42429.48</v>
      </c>
      <c r="G30" s="175">
        <f t="shared" si="0"/>
        <v>96.351934351804459</v>
      </c>
      <c r="H30" s="179"/>
      <c r="I30" s="66"/>
      <c r="J30" s="66"/>
      <c r="K30" s="66"/>
      <c r="L30" s="66"/>
      <c r="M30" s="66"/>
      <c r="N30" s="66"/>
      <c r="O30" s="66"/>
    </row>
    <row r="31" spans="1:15" x14ac:dyDescent="0.2">
      <c r="A31" s="69" t="s">
        <v>381</v>
      </c>
      <c r="B31" s="67" t="s">
        <v>382</v>
      </c>
      <c r="C31" s="64">
        <v>194511.1</v>
      </c>
      <c r="D31" s="176"/>
      <c r="E31" s="176"/>
      <c r="F31" s="175">
        <v>227909.14</v>
      </c>
      <c r="G31" s="175">
        <f t="shared" si="0"/>
        <v>117.17024889582137</v>
      </c>
      <c r="H31" s="179"/>
      <c r="I31" s="66"/>
      <c r="J31" s="66"/>
      <c r="K31" s="66"/>
      <c r="L31" s="66"/>
      <c r="M31" s="66"/>
      <c r="N31" s="66"/>
      <c r="O31" s="66"/>
    </row>
    <row r="32" spans="1:15" x14ac:dyDescent="0.2">
      <c r="A32" s="69" t="s">
        <v>114</v>
      </c>
      <c r="B32" s="67" t="s">
        <v>115</v>
      </c>
      <c r="C32" s="64">
        <v>244060.58</v>
      </c>
      <c r="D32" s="176"/>
      <c r="E32" s="176"/>
      <c r="F32" s="175">
        <v>272701.13</v>
      </c>
      <c r="G32" s="175">
        <f t="shared" si="0"/>
        <v>111.73501677329457</v>
      </c>
      <c r="H32" s="179"/>
      <c r="I32" s="66"/>
      <c r="J32" s="66"/>
      <c r="K32" s="66"/>
      <c r="L32" s="66"/>
      <c r="M32" s="66"/>
      <c r="N32" s="66"/>
      <c r="O32" s="66"/>
    </row>
    <row r="33" spans="1:15" x14ac:dyDescent="0.2">
      <c r="A33" s="69" t="s">
        <v>116</v>
      </c>
      <c r="B33" s="67" t="s">
        <v>117</v>
      </c>
      <c r="C33" s="64">
        <v>52978.23</v>
      </c>
      <c r="D33" s="176"/>
      <c r="E33" s="176"/>
      <c r="F33" s="175">
        <v>66222.62</v>
      </c>
      <c r="G33" s="175">
        <f t="shared" si="0"/>
        <v>124.99968383239678</v>
      </c>
      <c r="H33" s="179"/>
      <c r="I33" s="66"/>
      <c r="J33" s="66"/>
      <c r="K33" s="66"/>
      <c r="L33" s="66"/>
      <c r="M33" s="66"/>
      <c r="N33" s="66"/>
      <c r="O33" s="66"/>
    </row>
    <row r="34" spans="1:15" x14ac:dyDescent="0.2">
      <c r="A34" s="69" t="s">
        <v>118</v>
      </c>
      <c r="B34" s="67" t="s">
        <v>119</v>
      </c>
      <c r="C34" s="64">
        <v>18662.7</v>
      </c>
      <c r="D34" s="176"/>
      <c r="E34" s="176"/>
      <c r="F34" s="175">
        <v>8564.3700000000008</v>
      </c>
      <c r="G34" s="175">
        <f t="shared" si="0"/>
        <v>45.890305261296596</v>
      </c>
      <c r="H34" s="179"/>
      <c r="I34" s="66"/>
      <c r="J34" s="66"/>
      <c r="K34" s="66"/>
      <c r="L34" s="66"/>
      <c r="M34" s="66"/>
      <c r="N34" s="66"/>
      <c r="O34" s="66"/>
    </row>
    <row r="35" spans="1:15" x14ac:dyDescent="0.2">
      <c r="A35" s="69" t="s">
        <v>120</v>
      </c>
      <c r="B35" s="67" t="s">
        <v>121</v>
      </c>
      <c r="C35" s="64">
        <v>10882.89</v>
      </c>
      <c r="D35" s="176"/>
      <c r="E35" s="176"/>
      <c r="F35" s="175">
        <v>7742.94</v>
      </c>
      <c r="G35" s="175">
        <f t="shared" si="0"/>
        <v>71.147829299018923</v>
      </c>
      <c r="H35" s="179"/>
      <c r="I35" s="66"/>
      <c r="J35" s="66"/>
      <c r="K35" s="66"/>
      <c r="L35" s="66"/>
      <c r="M35" s="66"/>
      <c r="N35" s="66"/>
      <c r="O35" s="66"/>
    </row>
    <row r="36" spans="1:15" x14ac:dyDescent="0.2">
      <c r="A36" s="180" t="s">
        <v>122</v>
      </c>
      <c r="B36" s="181" t="s">
        <v>123</v>
      </c>
      <c r="C36" s="179">
        <f>SUM(C37:C45)</f>
        <v>606158.77999999991</v>
      </c>
      <c r="D36" s="177"/>
      <c r="E36" s="177"/>
      <c r="F36" s="179">
        <f>SUM(F37:F45)</f>
        <v>800912.25</v>
      </c>
      <c r="G36" s="179">
        <f t="shared" si="0"/>
        <v>132.12911805055435</v>
      </c>
      <c r="H36" s="179"/>
      <c r="I36" s="169"/>
      <c r="J36" s="169"/>
      <c r="K36" s="169"/>
      <c r="L36" s="169"/>
      <c r="M36" s="169"/>
      <c r="N36" s="169"/>
      <c r="O36" s="169"/>
    </row>
    <row r="37" spans="1:15" x14ac:dyDescent="0.2">
      <c r="A37" s="69" t="s">
        <v>124</v>
      </c>
      <c r="B37" s="67" t="s">
        <v>125</v>
      </c>
      <c r="C37" s="64">
        <v>34266.79</v>
      </c>
      <c r="D37" s="176"/>
      <c r="E37" s="176"/>
      <c r="F37" s="175">
        <v>32855.300000000003</v>
      </c>
      <c r="G37" s="175">
        <f t="shared" si="0"/>
        <v>95.880880584379227</v>
      </c>
      <c r="H37" s="179"/>
      <c r="I37" s="66"/>
      <c r="J37" s="66"/>
      <c r="K37" s="66"/>
      <c r="L37" s="66"/>
      <c r="M37" s="66"/>
      <c r="N37" s="66"/>
      <c r="O37" s="66"/>
    </row>
    <row r="38" spans="1:15" x14ac:dyDescent="0.2">
      <c r="A38" s="69" t="s">
        <v>126</v>
      </c>
      <c r="B38" s="67" t="s">
        <v>127</v>
      </c>
      <c r="C38" s="64">
        <v>70452.14</v>
      </c>
      <c r="D38" s="176"/>
      <c r="E38" s="176"/>
      <c r="F38" s="175">
        <v>117322.35</v>
      </c>
      <c r="G38" s="175">
        <f t="shared" si="0"/>
        <v>166.52773074032953</v>
      </c>
      <c r="H38" s="179"/>
      <c r="I38" s="66"/>
      <c r="J38" s="66"/>
      <c r="K38" s="66"/>
      <c r="L38" s="66"/>
      <c r="M38" s="66"/>
      <c r="N38" s="66"/>
      <c r="O38" s="66"/>
    </row>
    <row r="39" spans="1:15" x14ac:dyDescent="0.2">
      <c r="A39" s="69" t="s">
        <v>128</v>
      </c>
      <c r="B39" s="67" t="s">
        <v>129</v>
      </c>
      <c r="C39" s="64">
        <v>72764.320000000007</v>
      </c>
      <c r="D39" s="176"/>
      <c r="E39" s="176"/>
      <c r="F39" s="175">
        <v>75193.52</v>
      </c>
      <c r="G39" s="175">
        <f t="shared" si="0"/>
        <v>103.33844939387875</v>
      </c>
      <c r="H39" s="179"/>
      <c r="I39" s="66"/>
      <c r="J39" s="66"/>
      <c r="K39" s="66"/>
      <c r="L39" s="66"/>
      <c r="M39" s="66"/>
      <c r="N39" s="66"/>
      <c r="O39" s="66"/>
    </row>
    <row r="40" spans="1:15" x14ac:dyDescent="0.2">
      <c r="A40" s="69" t="s">
        <v>130</v>
      </c>
      <c r="B40" s="67" t="s">
        <v>131</v>
      </c>
      <c r="C40" s="64">
        <v>38434.07</v>
      </c>
      <c r="D40" s="176"/>
      <c r="E40" s="176"/>
      <c r="F40" s="175">
        <v>40009.25</v>
      </c>
      <c r="G40" s="175">
        <f t="shared" si="0"/>
        <v>104.09839499173519</v>
      </c>
      <c r="H40" s="179"/>
      <c r="I40" s="66"/>
      <c r="J40" s="66"/>
      <c r="K40" s="66"/>
      <c r="L40" s="66"/>
      <c r="M40" s="66"/>
      <c r="N40" s="66"/>
      <c r="O40" s="66"/>
    </row>
    <row r="41" spans="1:15" x14ac:dyDescent="0.2">
      <c r="A41" s="69" t="s">
        <v>132</v>
      </c>
      <c r="B41" s="67" t="s">
        <v>133</v>
      </c>
      <c r="C41" s="64">
        <v>14340.08</v>
      </c>
      <c r="D41" s="176"/>
      <c r="E41" s="176"/>
      <c r="F41" s="175">
        <v>20920.28</v>
      </c>
      <c r="G41" s="175">
        <f t="shared" si="0"/>
        <v>145.88677329554648</v>
      </c>
      <c r="H41" s="179"/>
      <c r="I41" s="66"/>
      <c r="J41" s="66"/>
      <c r="K41" s="66"/>
      <c r="L41" s="66"/>
      <c r="M41" s="66"/>
      <c r="N41" s="66"/>
      <c r="O41" s="66"/>
    </row>
    <row r="42" spans="1:15" x14ac:dyDescent="0.2">
      <c r="A42" s="69" t="s">
        <v>134</v>
      </c>
      <c r="B42" s="67" t="s">
        <v>135</v>
      </c>
      <c r="C42" s="64">
        <v>9785.08</v>
      </c>
      <c r="D42" s="176"/>
      <c r="E42" s="176"/>
      <c r="F42" s="175">
        <v>25899.61</v>
      </c>
      <c r="G42" s="175">
        <f t="shared" si="0"/>
        <v>264.68470365086438</v>
      </c>
      <c r="H42" s="179"/>
      <c r="I42" s="66"/>
      <c r="J42" s="66"/>
      <c r="K42" s="66"/>
      <c r="L42" s="66"/>
      <c r="M42" s="66"/>
      <c r="N42" s="66"/>
      <c r="O42" s="66"/>
    </row>
    <row r="43" spans="1:15" x14ac:dyDescent="0.2">
      <c r="A43" s="69" t="s">
        <v>136</v>
      </c>
      <c r="B43" s="67" t="s">
        <v>137</v>
      </c>
      <c r="C43" s="64">
        <v>183617.48</v>
      </c>
      <c r="D43" s="176"/>
      <c r="E43" s="176"/>
      <c r="F43" s="175">
        <v>308487.65999999997</v>
      </c>
      <c r="G43" s="175">
        <f t="shared" si="0"/>
        <v>168.00560600221718</v>
      </c>
      <c r="H43" s="179"/>
      <c r="I43" s="66"/>
      <c r="J43" s="66"/>
      <c r="K43" s="66"/>
      <c r="L43" s="66"/>
      <c r="M43" s="66"/>
      <c r="N43" s="66"/>
      <c r="O43" s="66"/>
    </row>
    <row r="44" spans="1:15" x14ac:dyDescent="0.2">
      <c r="A44" s="69" t="s">
        <v>138</v>
      </c>
      <c r="B44" s="67" t="s">
        <v>139</v>
      </c>
      <c r="C44" s="64">
        <v>39682.980000000003</v>
      </c>
      <c r="D44" s="176"/>
      <c r="E44" s="176"/>
      <c r="F44" s="175">
        <v>24599.41</v>
      </c>
      <c r="G44" s="175">
        <f t="shared" si="0"/>
        <v>61.98982536089779</v>
      </c>
      <c r="H44" s="179"/>
      <c r="I44" s="66"/>
      <c r="J44" s="66"/>
      <c r="K44" s="66"/>
      <c r="L44" s="66"/>
      <c r="M44" s="66"/>
      <c r="N44" s="66"/>
      <c r="O44" s="66"/>
    </row>
    <row r="45" spans="1:15" x14ac:dyDescent="0.2">
      <c r="A45" s="69" t="s">
        <v>140</v>
      </c>
      <c r="B45" s="67" t="s">
        <v>141</v>
      </c>
      <c r="C45" s="64">
        <v>142815.84</v>
      </c>
      <c r="D45" s="176"/>
      <c r="E45" s="176"/>
      <c r="F45" s="175">
        <v>155624.87</v>
      </c>
      <c r="G45" s="175">
        <f t="shared" si="0"/>
        <v>108.9689140924424</v>
      </c>
      <c r="H45" s="179"/>
      <c r="I45" s="66"/>
      <c r="J45" s="66"/>
      <c r="K45" s="66"/>
      <c r="L45" s="66"/>
      <c r="M45" s="66"/>
      <c r="N45" s="66"/>
      <c r="O45" s="66"/>
    </row>
    <row r="46" spans="1:15" x14ac:dyDescent="0.2">
      <c r="A46" s="180" t="s">
        <v>142</v>
      </c>
      <c r="B46" s="181" t="s">
        <v>143</v>
      </c>
      <c r="C46" s="179">
        <f>+C47</f>
        <v>36567.629999999997</v>
      </c>
      <c r="D46" s="177"/>
      <c r="E46" s="177"/>
      <c r="F46" s="179">
        <f>+F47</f>
        <v>39412.879999999997</v>
      </c>
      <c r="G46" s="179">
        <f t="shared" si="0"/>
        <v>107.7807886373823</v>
      </c>
      <c r="H46" s="179"/>
      <c r="I46" s="169"/>
      <c r="J46" s="169"/>
      <c r="K46" s="169"/>
      <c r="L46" s="169"/>
      <c r="M46" s="169"/>
      <c r="N46" s="169"/>
      <c r="O46" s="169"/>
    </row>
    <row r="47" spans="1:15" x14ac:dyDescent="0.2">
      <c r="A47" s="69" t="s">
        <v>144</v>
      </c>
      <c r="B47" s="67" t="s">
        <v>143</v>
      </c>
      <c r="C47" s="64">
        <v>36567.629999999997</v>
      </c>
      <c r="D47" s="176"/>
      <c r="E47" s="176"/>
      <c r="F47" s="175">
        <v>39412.879999999997</v>
      </c>
      <c r="G47" s="175">
        <f t="shared" si="0"/>
        <v>107.7807886373823</v>
      </c>
      <c r="H47" s="179"/>
      <c r="I47" s="66"/>
      <c r="J47" s="66"/>
      <c r="K47" s="66"/>
      <c r="L47" s="66"/>
      <c r="M47" s="66"/>
      <c r="N47" s="66"/>
      <c r="O47" s="66"/>
    </row>
    <row r="48" spans="1:15" x14ac:dyDescent="0.2">
      <c r="A48" s="180" t="s">
        <v>145</v>
      </c>
      <c r="B48" s="181" t="s">
        <v>146</v>
      </c>
      <c r="C48" s="179">
        <f>SUM(C49:C55)</f>
        <v>210980.98</v>
      </c>
      <c r="D48" s="177"/>
      <c r="E48" s="177"/>
      <c r="F48" s="179">
        <f>SUM(F49:F55)</f>
        <v>225788.86</v>
      </c>
      <c r="G48" s="179">
        <f t="shared" si="0"/>
        <v>107.01858527721313</v>
      </c>
      <c r="H48" s="179"/>
      <c r="I48" s="169"/>
      <c r="J48" s="169"/>
      <c r="K48" s="169"/>
      <c r="L48" s="169"/>
      <c r="M48" s="169"/>
      <c r="N48" s="169"/>
      <c r="O48" s="169"/>
    </row>
    <row r="49" spans="1:15" ht="25.5" x14ac:dyDescent="0.2">
      <c r="A49" s="69" t="s">
        <v>147</v>
      </c>
      <c r="B49" s="67" t="s">
        <v>148</v>
      </c>
      <c r="C49" s="64">
        <v>0</v>
      </c>
      <c r="D49" s="176"/>
      <c r="E49" s="176"/>
      <c r="F49" s="175">
        <v>0</v>
      </c>
      <c r="G49" s="175" t="e">
        <f t="shared" si="0"/>
        <v>#DIV/0!</v>
      </c>
      <c r="H49" s="179"/>
      <c r="I49" s="66"/>
      <c r="J49" s="66"/>
      <c r="K49" s="66"/>
      <c r="L49" s="66"/>
      <c r="M49" s="66"/>
      <c r="N49" s="66"/>
      <c r="O49" s="66"/>
    </row>
    <row r="50" spans="1:15" x14ac:dyDescent="0.2">
      <c r="A50" s="69" t="s">
        <v>149</v>
      </c>
      <c r="B50" s="67" t="s">
        <v>150</v>
      </c>
      <c r="C50" s="64">
        <v>14274.54</v>
      </c>
      <c r="D50" s="176"/>
      <c r="E50" s="176"/>
      <c r="F50" s="175">
        <v>18106.34</v>
      </c>
      <c r="G50" s="175">
        <f t="shared" si="0"/>
        <v>126.84359706162161</v>
      </c>
      <c r="H50" s="179"/>
      <c r="I50" s="66"/>
      <c r="J50" s="66"/>
      <c r="K50" s="66"/>
      <c r="L50" s="66"/>
      <c r="M50" s="66"/>
      <c r="N50" s="66"/>
      <c r="O50" s="66"/>
    </row>
    <row r="51" spans="1:15" x14ac:dyDescent="0.2">
      <c r="A51" s="69" t="s">
        <v>151</v>
      </c>
      <c r="B51" s="67" t="s">
        <v>152</v>
      </c>
      <c r="C51" s="64">
        <v>103069.22</v>
      </c>
      <c r="D51" s="176"/>
      <c r="E51" s="176"/>
      <c r="F51" s="175">
        <v>99687.79</v>
      </c>
      <c r="G51" s="175">
        <f t="shared" si="0"/>
        <v>96.71926303507486</v>
      </c>
      <c r="H51" s="179"/>
      <c r="I51" s="66"/>
      <c r="J51" s="66"/>
      <c r="K51" s="66"/>
      <c r="L51" s="66"/>
      <c r="M51" s="66"/>
      <c r="N51" s="66"/>
      <c r="O51" s="66"/>
    </row>
    <row r="52" spans="1:15" x14ac:dyDescent="0.2">
      <c r="A52" s="69" t="s">
        <v>153</v>
      </c>
      <c r="B52" s="67" t="s">
        <v>154</v>
      </c>
      <c r="C52" s="64">
        <v>7035.5</v>
      </c>
      <c r="D52" s="176"/>
      <c r="E52" s="176"/>
      <c r="F52" s="175">
        <v>7491.87</v>
      </c>
      <c r="G52" s="175">
        <f t="shared" si="0"/>
        <v>106.48667472105748</v>
      </c>
      <c r="H52" s="179"/>
      <c r="I52" s="66"/>
      <c r="J52" s="66"/>
      <c r="K52" s="66"/>
      <c r="L52" s="66"/>
      <c r="M52" s="66"/>
      <c r="N52" s="66"/>
      <c r="O52" s="66"/>
    </row>
    <row r="53" spans="1:15" x14ac:dyDescent="0.2">
      <c r="A53" s="69" t="s">
        <v>155</v>
      </c>
      <c r="B53" s="67" t="s">
        <v>156</v>
      </c>
      <c r="C53" s="64">
        <v>2801.51</v>
      </c>
      <c r="D53" s="176"/>
      <c r="E53" s="176"/>
      <c r="F53" s="175">
        <v>2691.09</v>
      </c>
      <c r="G53" s="175">
        <f t="shared" si="0"/>
        <v>96.058554136876182</v>
      </c>
      <c r="H53" s="179"/>
      <c r="I53" s="66"/>
      <c r="J53" s="66"/>
      <c r="K53" s="66"/>
      <c r="L53" s="66"/>
      <c r="M53" s="66"/>
      <c r="N53" s="66"/>
      <c r="O53" s="66"/>
    </row>
    <row r="54" spans="1:15" x14ac:dyDescent="0.2">
      <c r="A54" s="69" t="s">
        <v>157</v>
      </c>
      <c r="B54" s="67" t="s">
        <v>158</v>
      </c>
      <c r="C54" s="64">
        <v>2182.66</v>
      </c>
      <c r="D54" s="176"/>
      <c r="E54" s="176"/>
      <c r="F54" s="175">
        <v>1145.1199999999999</v>
      </c>
      <c r="G54" s="175">
        <f t="shared" si="0"/>
        <v>52.464424143018149</v>
      </c>
      <c r="H54" s="179"/>
      <c r="I54" s="66"/>
      <c r="J54" s="66"/>
      <c r="K54" s="66"/>
      <c r="L54" s="66"/>
      <c r="M54" s="66"/>
      <c r="N54" s="66"/>
      <c r="O54" s="66"/>
    </row>
    <row r="55" spans="1:15" x14ac:dyDescent="0.2">
      <c r="A55" s="69" t="s">
        <v>159</v>
      </c>
      <c r="B55" s="67" t="s">
        <v>146</v>
      </c>
      <c r="C55" s="64">
        <v>81617.55</v>
      </c>
      <c r="D55" s="176"/>
      <c r="E55" s="176"/>
      <c r="F55" s="175">
        <v>96666.65</v>
      </c>
      <c r="G55" s="175">
        <f t="shared" si="0"/>
        <v>118.4385588638718</v>
      </c>
      <c r="H55" s="179"/>
      <c r="I55" s="66"/>
      <c r="J55" s="66"/>
      <c r="K55" s="66"/>
      <c r="L55" s="66"/>
      <c r="M55" s="66"/>
      <c r="N55" s="66"/>
      <c r="O55" s="66"/>
    </row>
    <row r="56" spans="1:15" x14ac:dyDescent="0.2">
      <c r="A56" s="182" t="s">
        <v>160</v>
      </c>
      <c r="B56" s="183" t="s">
        <v>161</v>
      </c>
      <c r="C56" s="179">
        <f>+C57+C60</f>
        <v>20742.77</v>
      </c>
      <c r="D56" s="161">
        <v>13751</v>
      </c>
      <c r="E56" s="161">
        <v>0</v>
      </c>
      <c r="F56" s="179">
        <f>+F57+F60</f>
        <v>14996.02</v>
      </c>
      <c r="G56" s="179">
        <f t="shared" si="0"/>
        <v>72.295165978314373</v>
      </c>
      <c r="H56" s="179">
        <f>+F56/D56*100</f>
        <v>109.0540324340048</v>
      </c>
      <c r="I56" s="169"/>
      <c r="J56" s="169"/>
      <c r="K56" s="169"/>
      <c r="L56" s="169"/>
      <c r="M56" s="169"/>
      <c r="N56" s="169"/>
      <c r="O56" s="169"/>
    </row>
    <row r="57" spans="1:15" x14ac:dyDescent="0.2">
      <c r="A57" s="180" t="s">
        <v>383</v>
      </c>
      <c r="B57" s="181" t="s">
        <v>384</v>
      </c>
      <c r="C57" s="179">
        <f>+C58+C59</f>
        <v>7529.45</v>
      </c>
      <c r="D57" s="177"/>
      <c r="E57" s="177"/>
      <c r="F57" s="179">
        <f>+F58+F59</f>
        <v>4746.3100000000004</v>
      </c>
      <c r="G57" s="179">
        <f t="shared" si="0"/>
        <v>63.036609579716988</v>
      </c>
      <c r="H57" s="179"/>
      <c r="I57" s="169"/>
      <c r="J57" s="169"/>
      <c r="K57" s="169"/>
      <c r="L57" s="169"/>
      <c r="M57" s="169"/>
      <c r="N57" s="169"/>
      <c r="O57" s="169"/>
    </row>
    <row r="58" spans="1:15" ht="25.5" x14ac:dyDescent="0.2">
      <c r="A58" s="69" t="s">
        <v>385</v>
      </c>
      <c r="B58" s="67" t="s">
        <v>386</v>
      </c>
      <c r="C58" s="64">
        <v>0</v>
      </c>
      <c r="D58" s="176"/>
      <c r="E58" s="176"/>
      <c r="F58" s="175">
        <v>0</v>
      </c>
      <c r="G58" s="175" t="e">
        <f t="shared" si="0"/>
        <v>#DIV/0!</v>
      </c>
      <c r="H58" s="179"/>
      <c r="I58" s="66"/>
      <c r="J58" s="66"/>
      <c r="K58" s="66"/>
      <c r="L58" s="66"/>
      <c r="M58" s="66"/>
      <c r="N58" s="66"/>
      <c r="O58" s="66"/>
    </row>
    <row r="59" spans="1:15" ht="25.5" x14ac:dyDescent="0.2">
      <c r="A59" s="69" t="s">
        <v>387</v>
      </c>
      <c r="B59" s="67" t="s">
        <v>388</v>
      </c>
      <c r="C59" s="64">
        <v>7529.45</v>
      </c>
      <c r="D59" s="176"/>
      <c r="E59" s="176"/>
      <c r="F59" s="175">
        <v>4746.3100000000004</v>
      </c>
      <c r="G59" s="175">
        <f t="shared" si="0"/>
        <v>63.036609579716988</v>
      </c>
      <c r="H59" s="179"/>
      <c r="I59" s="66"/>
      <c r="J59" s="66"/>
      <c r="K59" s="66"/>
      <c r="L59" s="66"/>
      <c r="M59" s="66"/>
      <c r="N59" s="66"/>
      <c r="O59" s="66"/>
    </row>
    <row r="60" spans="1:15" x14ac:dyDescent="0.2">
      <c r="A60" s="180" t="s">
        <v>162</v>
      </c>
      <c r="B60" s="181" t="s">
        <v>163</v>
      </c>
      <c r="C60" s="179">
        <f>SUM(C61:C64)</f>
        <v>13213.32</v>
      </c>
      <c r="D60" s="177"/>
      <c r="E60" s="177"/>
      <c r="F60" s="179">
        <f>SUM(F61:F64)</f>
        <v>10249.710000000001</v>
      </c>
      <c r="G60" s="179">
        <f t="shared" si="0"/>
        <v>77.571041948579165</v>
      </c>
      <c r="H60" s="179"/>
      <c r="I60" s="169"/>
      <c r="J60" s="169"/>
      <c r="K60" s="169"/>
      <c r="L60" s="169"/>
      <c r="M60" s="169"/>
      <c r="N60" s="169"/>
      <c r="O60" s="169"/>
    </row>
    <row r="61" spans="1:15" x14ac:dyDescent="0.2">
      <c r="A61" s="69" t="s">
        <v>164</v>
      </c>
      <c r="B61" s="67" t="s">
        <v>165</v>
      </c>
      <c r="C61" s="64">
        <v>7893.29</v>
      </c>
      <c r="D61" s="176"/>
      <c r="E61" s="176"/>
      <c r="F61" s="175">
        <v>8128.34</v>
      </c>
      <c r="G61" s="175">
        <f t="shared" si="0"/>
        <v>102.9778457398626</v>
      </c>
      <c r="H61" s="179"/>
      <c r="I61" s="66"/>
      <c r="J61" s="66"/>
      <c r="K61" s="66"/>
      <c r="L61" s="66"/>
      <c r="M61" s="66"/>
      <c r="N61" s="66"/>
      <c r="O61" s="66"/>
    </row>
    <row r="62" spans="1:15" ht="25.5" x14ac:dyDescent="0.2">
      <c r="A62" s="69" t="s">
        <v>389</v>
      </c>
      <c r="B62" s="67" t="s">
        <v>390</v>
      </c>
      <c r="C62" s="64">
        <v>1.37</v>
      </c>
      <c r="D62" s="176"/>
      <c r="E62" s="176"/>
      <c r="F62" s="175">
        <v>55.17</v>
      </c>
      <c r="G62" s="175">
        <f t="shared" si="0"/>
        <v>4027.0072992700725</v>
      </c>
      <c r="H62" s="179"/>
      <c r="I62" s="66"/>
      <c r="J62" s="66"/>
      <c r="K62" s="66"/>
      <c r="L62" s="66"/>
      <c r="M62" s="66"/>
      <c r="N62" s="66"/>
      <c r="O62" s="66"/>
    </row>
    <row r="63" spans="1:15" x14ac:dyDescent="0.2">
      <c r="A63" s="69" t="s">
        <v>391</v>
      </c>
      <c r="B63" s="67" t="s">
        <v>392</v>
      </c>
      <c r="C63" s="64">
        <v>3973.87</v>
      </c>
      <c r="D63" s="176"/>
      <c r="E63" s="176"/>
      <c r="F63" s="175">
        <v>1668.77</v>
      </c>
      <c r="G63" s="175">
        <f t="shared" si="0"/>
        <v>41.993573015725225</v>
      </c>
      <c r="H63" s="179"/>
      <c r="I63" s="66"/>
      <c r="J63" s="66"/>
      <c r="K63" s="66"/>
      <c r="L63" s="66"/>
      <c r="M63" s="66"/>
      <c r="N63" s="66"/>
      <c r="O63" s="66"/>
    </row>
    <row r="64" spans="1:15" x14ac:dyDescent="0.2">
      <c r="A64" s="69" t="s">
        <v>393</v>
      </c>
      <c r="B64" s="67" t="s">
        <v>394</v>
      </c>
      <c r="C64" s="64">
        <v>1344.79</v>
      </c>
      <c r="D64" s="176"/>
      <c r="E64" s="176"/>
      <c r="F64" s="175">
        <v>397.43</v>
      </c>
      <c r="G64" s="175">
        <f t="shared" si="0"/>
        <v>29.553313156701051</v>
      </c>
      <c r="H64" s="179"/>
      <c r="I64" s="66"/>
      <c r="J64" s="66"/>
      <c r="K64" s="66"/>
      <c r="L64" s="66"/>
      <c r="M64" s="66"/>
      <c r="N64" s="66"/>
      <c r="O64" s="66"/>
    </row>
    <row r="65" spans="1:15" x14ac:dyDescent="0.2">
      <c r="A65" s="182" t="s">
        <v>166</v>
      </c>
      <c r="B65" s="183" t="s">
        <v>167</v>
      </c>
      <c r="C65" s="179">
        <f>+C66+C68+C72</f>
        <v>11281.64</v>
      </c>
      <c r="D65" s="161">
        <v>184159</v>
      </c>
      <c r="E65" s="161">
        <v>0</v>
      </c>
      <c r="F65" s="179">
        <f>+F66+F68+F72</f>
        <v>105583.82</v>
      </c>
      <c r="G65" s="179">
        <f t="shared" si="0"/>
        <v>935.89070383383989</v>
      </c>
      <c r="H65" s="179">
        <f>+F65/D65*100</f>
        <v>57.332967707252976</v>
      </c>
      <c r="I65" s="169"/>
      <c r="J65" s="169"/>
      <c r="K65" s="169"/>
      <c r="L65" s="169"/>
      <c r="M65" s="169"/>
      <c r="N65" s="169"/>
      <c r="O65" s="169"/>
    </row>
    <row r="66" spans="1:15" x14ac:dyDescent="0.2">
      <c r="A66" s="180" t="s">
        <v>395</v>
      </c>
      <c r="B66" s="181" t="s">
        <v>396</v>
      </c>
      <c r="C66" s="179">
        <f>+C67</f>
        <v>0</v>
      </c>
      <c r="D66" s="177"/>
      <c r="E66" s="177"/>
      <c r="F66" s="179">
        <f>+F67</f>
        <v>0</v>
      </c>
      <c r="G66" s="179" t="e">
        <f t="shared" si="0"/>
        <v>#DIV/0!</v>
      </c>
      <c r="H66" s="179"/>
      <c r="I66" s="169"/>
      <c r="J66" s="169"/>
      <c r="K66" s="169"/>
      <c r="L66" s="169"/>
      <c r="M66" s="169"/>
      <c r="N66" s="169"/>
      <c r="O66" s="169"/>
    </row>
    <row r="67" spans="1:15" ht="25.5" x14ac:dyDescent="0.2">
      <c r="A67" s="69" t="s">
        <v>397</v>
      </c>
      <c r="B67" s="67" t="s">
        <v>398</v>
      </c>
      <c r="C67" s="64">
        <v>0</v>
      </c>
      <c r="D67" s="176"/>
      <c r="E67" s="176"/>
      <c r="F67" s="175">
        <v>0</v>
      </c>
      <c r="G67" s="174" t="e">
        <f t="shared" si="0"/>
        <v>#DIV/0!</v>
      </c>
      <c r="H67" s="179"/>
      <c r="I67" s="66"/>
      <c r="J67" s="66"/>
      <c r="K67" s="66"/>
      <c r="L67" s="66"/>
      <c r="M67" s="66"/>
      <c r="N67" s="66"/>
      <c r="O67" s="66"/>
    </row>
    <row r="68" spans="1:15" ht="25.5" x14ac:dyDescent="0.2">
      <c r="A68" s="180" t="s">
        <v>168</v>
      </c>
      <c r="B68" s="181" t="s">
        <v>169</v>
      </c>
      <c r="C68" s="179">
        <f>+C69+C70</f>
        <v>0</v>
      </c>
      <c r="D68" s="177"/>
      <c r="E68" s="177"/>
      <c r="F68" s="179">
        <f>+F69+F70+F71</f>
        <v>2172.8200000000002</v>
      </c>
      <c r="G68" s="179" t="e">
        <f t="shared" si="0"/>
        <v>#DIV/0!</v>
      </c>
      <c r="H68" s="179"/>
      <c r="I68" s="169"/>
      <c r="J68" s="169"/>
      <c r="K68" s="169"/>
      <c r="L68" s="169"/>
      <c r="M68" s="169"/>
      <c r="N68" s="169"/>
      <c r="O68" s="169"/>
    </row>
    <row r="69" spans="1:15" ht="25.5" x14ac:dyDescent="0.2">
      <c r="A69" s="69" t="s">
        <v>399</v>
      </c>
      <c r="B69" s="67" t="s">
        <v>400</v>
      </c>
      <c r="C69" s="64">
        <v>0</v>
      </c>
      <c r="D69" s="176"/>
      <c r="E69" s="176"/>
      <c r="F69" s="175">
        <v>0</v>
      </c>
      <c r="G69" s="174" t="e">
        <f t="shared" si="0"/>
        <v>#DIV/0!</v>
      </c>
      <c r="H69" s="179"/>
      <c r="I69" s="66"/>
      <c r="J69" s="66"/>
      <c r="K69" s="66"/>
      <c r="L69" s="66"/>
      <c r="M69" s="66"/>
      <c r="N69" s="66"/>
      <c r="O69" s="66"/>
    </row>
    <row r="70" spans="1:15" x14ac:dyDescent="0.2">
      <c r="A70" s="69" t="s">
        <v>170</v>
      </c>
      <c r="B70" s="67" t="s">
        <v>171</v>
      </c>
      <c r="C70" s="64">
        <v>0</v>
      </c>
      <c r="D70" s="176"/>
      <c r="E70" s="176"/>
      <c r="F70" s="175">
        <v>0</v>
      </c>
      <c r="G70" s="175" t="e">
        <f t="shared" si="0"/>
        <v>#DIV/0!</v>
      </c>
      <c r="H70" s="179"/>
      <c r="I70" s="66"/>
      <c r="J70" s="66"/>
      <c r="K70" s="66"/>
      <c r="L70" s="66"/>
      <c r="M70" s="66"/>
      <c r="N70" s="66"/>
      <c r="O70" s="66"/>
    </row>
    <row r="71" spans="1:15" x14ac:dyDescent="0.2">
      <c r="A71" s="173">
        <v>3523</v>
      </c>
      <c r="B71" s="170"/>
      <c r="C71" s="175">
        <v>0</v>
      </c>
      <c r="D71" s="176"/>
      <c r="E71" s="176"/>
      <c r="F71" s="175">
        <v>2172.8200000000002</v>
      </c>
      <c r="G71" s="175"/>
      <c r="H71" s="179"/>
      <c r="I71" s="169"/>
      <c r="J71" s="169"/>
      <c r="K71" s="169"/>
      <c r="L71" s="169"/>
      <c r="M71" s="169"/>
      <c r="N71" s="169"/>
      <c r="O71" s="169"/>
    </row>
    <row r="72" spans="1:15" ht="25.5" x14ac:dyDescent="0.2">
      <c r="A72" s="180" t="s">
        <v>172</v>
      </c>
      <c r="B72" s="181" t="s">
        <v>173</v>
      </c>
      <c r="C72" s="179">
        <f>+C73</f>
        <v>11281.64</v>
      </c>
      <c r="D72" s="177"/>
      <c r="E72" s="177"/>
      <c r="F72" s="179">
        <f>+F73</f>
        <v>103411</v>
      </c>
      <c r="G72" s="179">
        <f t="shared" si="0"/>
        <v>916.63091536336924</v>
      </c>
      <c r="H72" s="179"/>
      <c r="I72" s="169"/>
      <c r="J72" s="169"/>
      <c r="K72" s="169"/>
      <c r="L72" s="169"/>
      <c r="M72" s="169"/>
      <c r="N72" s="169"/>
      <c r="O72" s="169"/>
    </row>
    <row r="73" spans="1:15" ht="25.5" x14ac:dyDescent="0.2">
      <c r="A73" s="69" t="s">
        <v>174</v>
      </c>
      <c r="B73" s="67" t="s">
        <v>173</v>
      </c>
      <c r="C73" s="64">
        <v>11281.64</v>
      </c>
      <c r="D73" s="176"/>
      <c r="E73" s="176"/>
      <c r="F73" s="175">
        <v>103411</v>
      </c>
      <c r="G73" s="175">
        <f t="shared" si="0"/>
        <v>916.63091536336924</v>
      </c>
      <c r="H73" s="179"/>
      <c r="I73" s="66"/>
      <c r="J73" s="66"/>
      <c r="K73" s="66"/>
      <c r="L73" s="66"/>
      <c r="M73" s="66"/>
      <c r="N73" s="66"/>
      <c r="O73" s="66"/>
    </row>
    <row r="74" spans="1:15" x14ac:dyDescent="0.2">
      <c r="A74" s="182" t="s">
        <v>175</v>
      </c>
      <c r="B74" s="183" t="s">
        <v>176</v>
      </c>
      <c r="C74" s="179">
        <f>+C75+C77+C79+C81+C84+C86</f>
        <v>383863.75</v>
      </c>
      <c r="D74" s="161">
        <v>923297</v>
      </c>
      <c r="E74" s="161">
        <v>0</v>
      </c>
      <c r="F74" s="179">
        <f>+F75+F77+F79+F81+F84+F86</f>
        <v>349003.62</v>
      </c>
      <c r="G74" s="179">
        <f t="shared" ref="G74:G137" si="1">+F74/C74*100</f>
        <v>90.918618911006831</v>
      </c>
      <c r="H74" s="179">
        <f>+F74/D74*100</f>
        <v>37.799713418325851</v>
      </c>
      <c r="I74" s="169"/>
      <c r="J74" s="169"/>
      <c r="K74" s="169"/>
      <c r="L74" s="169"/>
      <c r="M74" s="169"/>
      <c r="N74" s="169"/>
      <c r="O74" s="169"/>
    </row>
    <row r="75" spans="1:15" x14ac:dyDescent="0.2">
      <c r="A75" s="180" t="s">
        <v>177</v>
      </c>
      <c r="B75" s="181" t="s">
        <v>178</v>
      </c>
      <c r="C75" s="179">
        <f>+C76</f>
        <v>334239.15999999997</v>
      </c>
      <c r="D75" s="177"/>
      <c r="E75" s="177"/>
      <c r="F75" s="179">
        <f>+F76</f>
        <v>284306.62</v>
      </c>
      <c r="G75" s="179">
        <f t="shared" si="1"/>
        <v>85.06083488242372</v>
      </c>
      <c r="H75" s="179"/>
      <c r="I75" s="169"/>
      <c r="J75" s="169"/>
      <c r="K75" s="169"/>
      <c r="L75" s="169"/>
      <c r="M75" s="169"/>
      <c r="N75" s="169"/>
      <c r="O75" s="169"/>
    </row>
    <row r="76" spans="1:15" x14ac:dyDescent="0.2">
      <c r="A76" s="69" t="s">
        <v>179</v>
      </c>
      <c r="B76" s="67" t="s">
        <v>180</v>
      </c>
      <c r="C76" s="174">
        <v>334239.15999999997</v>
      </c>
      <c r="D76" s="176"/>
      <c r="E76" s="176"/>
      <c r="F76" s="174">
        <v>284306.62</v>
      </c>
      <c r="G76" s="175">
        <f t="shared" si="1"/>
        <v>85.06083488242372</v>
      </c>
      <c r="H76" s="179"/>
      <c r="I76" s="66"/>
      <c r="J76" s="66"/>
      <c r="K76" s="66"/>
      <c r="L76" s="66"/>
      <c r="M76" s="66"/>
      <c r="N76" s="66"/>
      <c r="O76" s="66"/>
    </row>
    <row r="77" spans="1:15" ht="25.5" x14ac:dyDescent="0.2">
      <c r="A77" s="180" t="s">
        <v>401</v>
      </c>
      <c r="B77" s="181" t="s">
        <v>402</v>
      </c>
      <c r="C77" s="179">
        <f>+C78</f>
        <v>20210.400000000001</v>
      </c>
      <c r="D77" s="177"/>
      <c r="E77" s="177"/>
      <c r="F77" s="179">
        <f>+F78</f>
        <v>0</v>
      </c>
      <c r="G77" s="179">
        <f t="shared" si="1"/>
        <v>0</v>
      </c>
      <c r="H77" s="179"/>
      <c r="I77" s="169"/>
      <c r="J77" s="169"/>
      <c r="K77" s="169"/>
      <c r="L77" s="169"/>
      <c r="M77" s="169"/>
      <c r="N77" s="169"/>
      <c r="O77" s="169"/>
    </row>
    <row r="78" spans="1:15" ht="25.5" x14ac:dyDescent="0.2">
      <c r="A78" s="69" t="s">
        <v>403</v>
      </c>
      <c r="B78" s="67" t="s">
        <v>404</v>
      </c>
      <c r="C78" s="174">
        <v>20210.400000000001</v>
      </c>
      <c r="D78" s="176"/>
      <c r="E78" s="176"/>
      <c r="F78" s="174">
        <v>0</v>
      </c>
      <c r="G78" s="175">
        <f t="shared" si="1"/>
        <v>0</v>
      </c>
      <c r="H78" s="179"/>
      <c r="I78" s="66"/>
      <c r="J78" s="66"/>
      <c r="K78" s="66"/>
      <c r="L78" s="66"/>
      <c r="M78" s="66"/>
      <c r="N78" s="66"/>
      <c r="O78" s="66"/>
    </row>
    <row r="79" spans="1:15" x14ac:dyDescent="0.2">
      <c r="A79" s="180" t="s">
        <v>181</v>
      </c>
      <c r="B79" s="181" t="s">
        <v>182</v>
      </c>
      <c r="C79" s="179">
        <f>+C80</f>
        <v>0</v>
      </c>
      <c r="D79" s="177"/>
      <c r="E79" s="177"/>
      <c r="F79" s="179">
        <f>+F80</f>
        <v>0</v>
      </c>
      <c r="G79" s="179" t="e">
        <f t="shared" si="1"/>
        <v>#DIV/0!</v>
      </c>
      <c r="H79" s="179"/>
      <c r="I79" s="169"/>
      <c r="J79" s="169"/>
      <c r="K79" s="169"/>
      <c r="L79" s="169"/>
      <c r="M79" s="169"/>
      <c r="N79" s="169"/>
      <c r="O79" s="169"/>
    </row>
    <row r="80" spans="1:15" x14ac:dyDescent="0.2">
      <c r="A80" s="69" t="s">
        <v>183</v>
      </c>
      <c r="B80" s="67" t="s">
        <v>184</v>
      </c>
      <c r="C80" s="68">
        <v>0</v>
      </c>
      <c r="D80" s="176"/>
      <c r="E80" s="176"/>
      <c r="F80" s="174">
        <v>0</v>
      </c>
      <c r="G80" s="175" t="e">
        <f t="shared" si="1"/>
        <v>#DIV/0!</v>
      </c>
      <c r="H80" s="179"/>
      <c r="I80" s="66"/>
      <c r="J80" s="66"/>
      <c r="K80" s="66"/>
      <c r="L80" s="66"/>
      <c r="M80" s="66"/>
      <c r="N80" s="66"/>
      <c r="O80" s="66"/>
    </row>
    <row r="81" spans="1:15" x14ac:dyDescent="0.2">
      <c r="A81" s="180" t="s">
        <v>185</v>
      </c>
      <c r="B81" s="181" t="s">
        <v>186</v>
      </c>
      <c r="C81" s="179">
        <f>+C82+C83</f>
        <v>0</v>
      </c>
      <c r="D81" s="177"/>
      <c r="E81" s="177"/>
      <c r="F81" s="179">
        <f>+F82+F83</f>
        <v>0</v>
      </c>
      <c r="G81" s="179" t="e">
        <f t="shared" si="1"/>
        <v>#DIV/0!</v>
      </c>
      <c r="H81" s="179"/>
      <c r="I81" s="169"/>
      <c r="J81" s="169"/>
      <c r="K81" s="169"/>
      <c r="L81" s="169"/>
      <c r="M81" s="169"/>
      <c r="N81" s="169"/>
      <c r="O81" s="169"/>
    </row>
    <row r="82" spans="1:15" x14ac:dyDescent="0.2">
      <c r="A82" s="69" t="s">
        <v>187</v>
      </c>
      <c r="B82" s="67" t="s">
        <v>188</v>
      </c>
      <c r="C82" s="64">
        <v>0</v>
      </c>
      <c r="D82" s="176"/>
      <c r="E82" s="176"/>
      <c r="F82" s="175">
        <v>0</v>
      </c>
      <c r="G82" s="175" t="e">
        <f t="shared" si="1"/>
        <v>#DIV/0!</v>
      </c>
      <c r="H82" s="179"/>
      <c r="I82" s="66"/>
      <c r="J82" s="66"/>
      <c r="K82" s="66"/>
      <c r="L82" s="66"/>
      <c r="M82" s="66"/>
      <c r="N82" s="66"/>
      <c r="O82" s="66"/>
    </row>
    <row r="83" spans="1:15" ht="25.5" x14ac:dyDescent="0.2">
      <c r="A83" s="69" t="s">
        <v>189</v>
      </c>
      <c r="B83" s="67" t="s">
        <v>190</v>
      </c>
      <c r="C83" s="68">
        <v>0</v>
      </c>
      <c r="D83" s="176"/>
      <c r="E83" s="176"/>
      <c r="F83" s="174">
        <v>0</v>
      </c>
      <c r="G83" s="175" t="e">
        <f t="shared" si="1"/>
        <v>#DIV/0!</v>
      </c>
      <c r="H83" s="179"/>
      <c r="I83" s="66"/>
      <c r="J83" s="66"/>
      <c r="K83" s="66"/>
      <c r="L83" s="66"/>
      <c r="M83" s="66"/>
      <c r="N83" s="66"/>
      <c r="O83" s="66"/>
    </row>
    <row r="84" spans="1:15" x14ac:dyDescent="0.2">
      <c r="A84" s="180" t="s">
        <v>191</v>
      </c>
      <c r="B84" s="181" t="s">
        <v>192</v>
      </c>
      <c r="C84" s="179">
        <f>+C85</f>
        <v>0</v>
      </c>
      <c r="D84" s="177"/>
      <c r="E84" s="177"/>
      <c r="F84" s="179">
        <f>+F85</f>
        <v>0</v>
      </c>
      <c r="G84" s="179" t="e">
        <f t="shared" si="1"/>
        <v>#DIV/0!</v>
      </c>
      <c r="H84" s="179"/>
      <c r="I84" s="169"/>
      <c r="J84" s="169"/>
      <c r="K84" s="169"/>
      <c r="L84" s="169"/>
      <c r="M84" s="169"/>
      <c r="N84" s="169"/>
      <c r="O84" s="169"/>
    </row>
    <row r="85" spans="1:15" x14ac:dyDescent="0.2">
      <c r="A85" s="69" t="s">
        <v>193</v>
      </c>
      <c r="B85" s="67" t="s">
        <v>194</v>
      </c>
      <c r="C85" s="64">
        <v>0</v>
      </c>
      <c r="D85" s="176"/>
      <c r="E85" s="176"/>
      <c r="F85" s="175">
        <v>0</v>
      </c>
      <c r="G85" s="175" t="e">
        <f t="shared" si="1"/>
        <v>#DIV/0!</v>
      </c>
      <c r="H85" s="179"/>
      <c r="I85" s="66"/>
      <c r="J85" s="66"/>
      <c r="K85" s="66"/>
      <c r="L85" s="66"/>
      <c r="M85" s="66"/>
      <c r="N85" s="66"/>
      <c r="O85" s="66"/>
    </row>
    <row r="86" spans="1:15" x14ac:dyDescent="0.2">
      <c r="A86" s="180" t="s">
        <v>195</v>
      </c>
      <c r="B86" s="181" t="s">
        <v>196</v>
      </c>
      <c r="C86" s="179">
        <f>SUM(C87:C90)</f>
        <v>29414.190000000002</v>
      </c>
      <c r="D86" s="177"/>
      <c r="E86" s="177"/>
      <c r="F86" s="179">
        <f>SUM(F87:F90)</f>
        <v>64697</v>
      </c>
      <c r="G86" s="179">
        <f t="shared" si="1"/>
        <v>219.95166278588667</v>
      </c>
      <c r="H86" s="179"/>
      <c r="I86" s="169"/>
      <c r="J86" s="169"/>
      <c r="K86" s="169"/>
      <c r="L86" s="169"/>
      <c r="M86" s="169"/>
      <c r="N86" s="169"/>
      <c r="O86" s="169"/>
    </row>
    <row r="87" spans="1:15" ht="25.5" x14ac:dyDescent="0.2">
      <c r="A87" s="69" t="s">
        <v>197</v>
      </c>
      <c r="B87" s="67" t="s">
        <v>198</v>
      </c>
      <c r="C87" s="64">
        <v>3734.15</v>
      </c>
      <c r="D87" s="176"/>
      <c r="E87" s="176"/>
      <c r="F87" s="175">
        <v>1200</v>
      </c>
      <c r="G87" s="175">
        <f t="shared" si="1"/>
        <v>32.135827430606696</v>
      </c>
      <c r="H87" s="179"/>
      <c r="I87" s="66"/>
      <c r="J87" s="66"/>
      <c r="K87" s="66"/>
      <c r="L87" s="66"/>
      <c r="M87" s="66"/>
      <c r="N87" s="66"/>
      <c r="O87" s="66"/>
    </row>
    <row r="88" spans="1:15" ht="25.5" x14ac:dyDescent="0.2">
      <c r="A88" s="69" t="s">
        <v>199</v>
      </c>
      <c r="B88" s="67" t="s">
        <v>200</v>
      </c>
      <c r="C88" s="64">
        <v>0</v>
      </c>
      <c r="D88" s="176"/>
      <c r="E88" s="176"/>
      <c r="F88" s="175">
        <v>0</v>
      </c>
      <c r="G88" s="175" t="e">
        <f t="shared" si="1"/>
        <v>#DIV/0!</v>
      </c>
      <c r="H88" s="179"/>
      <c r="I88" s="66"/>
      <c r="J88" s="66"/>
      <c r="K88" s="66"/>
      <c r="L88" s="66"/>
      <c r="M88" s="66"/>
      <c r="N88" s="66"/>
      <c r="O88" s="66"/>
    </row>
    <row r="89" spans="1:15" ht="25.5" x14ac:dyDescent="0.2">
      <c r="A89" s="69" t="s">
        <v>405</v>
      </c>
      <c r="B89" s="67" t="s">
        <v>292</v>
      </c>
      <c r="C89" s="64">
        <v>25680.04</v>
      </c>
      <c r="D89" s="177"/>
      <c r="E89" s="177"/>
      <c r="F89" s="175">
        <v>63497</v>
      </c>
      <c r="G89" s="175">
        <f t="shared" si="1"/>
        <v>247.26207591576957</v>
      </c>
      <c r="H89" s="179"/>
      <c r="I89" s="66"/>
      <c r="J89" s="66"/>
      <c r="K89" s="66"/>
      <c r="L89" s="66"/>
      <c r="M89" s="66"/>
      <c r="N89" s="66"/>
      <c r="O89" s="66"/>
    </row>
    <row r="90" spans="1:15" ht="25.5" x14ac:dyDescent="0.2">
      <c r="A90" s="69" t="s">
        <v>201</v>
      </c>
      <c r="B90" s="67" t="s">
        <v>202</v>
      </c>
      <c r="C90" s="64">
        <v>0</v>
      </c>
      <c r="D90" s="177"/>
      <c r="E90" s="177"/>
      <c r="F90" s="175">
        <v>0</v>
      </c>
      <c r="G90" s="175" t="e">
        <f t="shared" si="1"/>
        <v>#DIV/0!</v>
      </c>
      <c r="H90" s="179"/>
      <c r="I90" s="66"/>
      <c r="J90" s="66"/>
      <c r="K90" s="66"/>
      <c r="L90" s="66"/>
      <c r="M90" s="66"/>
      <c r="N90" s="66"/>
      <c r="O90" s="66"/>
    </row>
    <row r="91" spans="1:15" ht="25.5" x14ac:dyDescent="0.2">
      <c r="A91" s="182" t="s">
        <v>203</v>
      </c>
      <c r="B91" s="183" t="s">
        <v>204</v>
      </c>
      <c r="C91" s="179">
        <f>+C92+C95</f>
        <v>371517.07</v>
      </c>
      <c r="D91" s="161">
        <v>326901</v>
      </c>
      <c r="E91" s="161">
        <v>0</v>
      </c>
      <c r="F91" s="179">
        <f>+F92+F95</f>
        <v>311113.59000000003</v>
      </c>
      <c r="G91" s="179">
        <f t="shared" si="1"/>
        <v>83.741398477329739</v>
      </c>
      <c r="H91" s="179">
        <f>+F91/D91*100</f>
        <v>95.170583754714727</v>
      </c>
      <c r="I91" s="169"/>
      <c r="J91" s="169"/>
      <c r="K91" s="169"/>
      <c r="L91" s="169"/>
      <c r="M91" s="169"/>
      <c r="N91" s="169"/>
      <c r="O91" s="169"/>
    </row>
    <row r="92" spans="1:15" x14ac:dyDescent="0.2">
      <c r="A92" s="180" t="s">
        <v>406</v>
      </c>
      <c r="B92" s="181" t="s">
        <v>407</v>
      </c>
      <c r="C92" s="179">
        <f>+C93+C94</f>
        <v>0</v>
      </c>
      <c r="D92" s="177"/>
      <c r="E92" s="177"/>
      <c r="F92" s="179">
        <f>+F93+F94</f>
        <v>0</v>
      </c>
      <c r="G92" s="179" t="e">
        <f t="shared" si="1"/>
        <v>#DIV/0!</v>
      </c>
      <c r="H92" s="179"/>
      <c r="I92" s="169"/>
      <c r="J92" s="169"/>
      <c r="K92" s="169"/>
      <c r="L92" s="169"/>
      <c r="M92" s="169"/>
      <c r="N92" s="169"/>
      <c r="O92" s="169"/>
    </row>
    <row r="93" spans="1:15" ht="25.5" x14ac:dyDescent="0.2">
      <c r="A93" s="69" t="s">
        <v>408</v>
      </c>
      <c r="B93" s="67" t="s">
        <v>409</v>
      </c>
      <c r="C93" s="64">
        <v>0</v>
      </c>
      <c r="D93" s="177"/>
      <c r="E93" s="177"/>
      <c r="F93" s="175">
        <v>0</v>
      </c>
      <c r="G93" s="175" t="e">
        <f t="shared" si="1"/>
        <v>#DIV/0!</v>
      </c>
      <c r="H93" s="179"/>
      <c r="I93" s="66"/>
      <c r="J93" s="66"/>
      <c r="K93" s="66"/>
      <c r="L93" s="66"/>
      <c r="M93" s="66"/>
      <c r="N93" s="66"/>
      <c r="O93" s="66"/>
    </row>
    <row r="94" spans="1:15" ht="25.5" x14ac:dyDescent="0.2">
      <c r="A94" s="69" t="s">
        <v>410</v>
      </c>
      <c r="B94" s="67" t="s">
        <v>411</v>
      </c>
      <c r="C94" s="64">
        <v>0</v>
      </c>
      <c r="D94" s="177"/>
      <c r="E94" s="177"/>
      <c r="F94" s="175">
        <v>0</v>
      </c>
      <c r="G94" s="175" t="e">
        <f t="shared" si="1"/>
        <v>#DIV/0!</v>
      </c>
      <c r="H94" s="179"/>
      <c r="I94" s="66"/>
      <c r="J94" s="66"/>
      <c r="K94" s="66"/>
      <c r="L94" s="66"/>
      <c r="M94" s="66"/>
      <c r="N94" s="66"/>
      <c r="O94" s="66"/>
    </row>
    <row r="95" spans="1:15" x14ac:dyDescent="0.2">
      <c r="A95" s="180" t="s">
        <v>205</v>
      </c>
      <c r="B95" s="181" t="s">
        <v>206</v>
      </c>
      <c r="C95" s="179">
        <f>SUM(C96:C98)</f>
        <v>371517.07</v>
      </c>
      <c r="D95" s="177"/>
      <c r="E95" s="177"/>
      <c r="F95" s="179">
        <f>SUM(F96:F98)</f>
        <v>311113.59000000003</v>
      </c>
      <c r="G95" s="179">
        <f t="shared" si="1"/>
        <v>83.741398477329739</v>
      </c>
      <c r="H95" s="179"/>
      <c r="I95" s="169"/>
      <c r="J95" s="169"/>
      <c r="K95" s="169"/>
      <c r="L95" s="169"/>
      <c r="M95" s="169"/>
      <c r="N95" s="169"/>
      <c r="O95" s="169"/>
    </row>
    <row r="96" spans="1:15" x14ac:dyDescent="0.2">
      <c r="A96" s="69" t="s">
        <v>207</v>
      </c>
      <c r="B96" s="67" t="s">
        <v>208</v>
      </c>
      <c r="C96" s="175">
        <v>371517.07</v>
      </c>
      <c r="D96" s="177"/>
      <c r="E96" s="177"/>
      <c r="F96" s="175">
        <v>311113.59000000003</v>
      </c>
      <c r="G96" s="175">
        <f t="shared" si="1"/>
        <v>83.741398477329739</v>
      </c>
      <c r="H96" s="179"/>
      <c r="I96" s="66"/>
      <c r="J96" s="66"/>
      <c r="K96" s="66"/>
      <c r="L96" s="66"/>
      <c r="M96" s="66"/>
      <c r="N96" s="66"/>
      <c r="O96" s="66"/>
    </row>
    <row r="97" spans="1:15" x14ac:dyDescent="0.2">
      <c r="A97" s="69" t="s">
        <v>412</v>
      </c>
      <c r="B97" s="67" t="s">
        <v>413</v>
      </c>
      <c r="C97" s="175">
        <v>0</v>
      </c>
      <c r="D97" s="177"/>
      <c r="E97" s="177"/>
      <c r="F97" s="175">
        <v>0</v>
      </c>
      <c r="G97" s="175" t="e">
        <f t="shared" si="1"/>
        <v>#DIV/0!</v>
      </c>
      <c r="H97" s="179"/>
      <c r="I97" s="66"/>
      <c r="J97" s="66"/>
      <c r="K97" s="66"/>
      <c r="L97" s="66"/>
      <c r="M97" s="66"/>
      <c r="N97" s="66"/>
      <c r="O97" s="66"/>
    </row>
    <row r="98" spans="1:15" x14ac:dyDescent="0.2">
      <c r="A98" s="69" t="s">
        <v>414</v>
      </c>
      <c r="B98" s="67" t="s">
        <v>415</v>
      </c>
      <c r="C98" s="175">
        <v>0</v>
      </c>
      <c r="D98" s="177"/>
      <c r="E98" s="177"/>
      <c r="F98" s="175">
        <v>0</v>
      </c>
      <c r="G98" s="175" t="e">
        <f t="shared" si="1"/>
        <v>#DIV/0!</v>
      </c>
      <c r="H98" s="179"/>
      <c r="I98" s="66"/>
      <c r="J98" s="66"/>
      <c r="K98" s="66"/>
      <c r="L98" s="66"/>
      <c r="M98" s="66"/>
      <c r="N98" s="66"/>
      <c r="O98" s="66"/>
    </row>
    <row r="99" spans="1:15" x14ac:dyDescent="0.2">
      <c r="A99" s="182" t="s">
        <v>209</v>
      </c>
      <c r="B99" s="183" t="s">
        <v>210</v>
      </c>
      <c r="C99" s="179">
        <f>+C100+C104+C108</f>
        <v>400</v>
      </c>
      <c r="D99" s="161">
        <v>2000</v>
      </c>
      <c r="E99" s="161">
        <v>0</v>
      </c>
      <c r="F99" s="179">
        <f>+F100+F104+F108</f>
        <v>0</v>
      </c>
      <c r="G99" s="179">
        <f t="shared" si="1"/>
        <v>0</v>
      </c>
      <c r="H99" s="179">
        <f>+F99/D99*100</f>
        <v>0</v>
      </c>
      <c r="I99" s="169"/>
      <c r="J99" s="169"/>
      <c r="K99" s="169"/>
      <c r="L99" s="169"/>
      <c r="M99" s="169"/>
      <c r="N99" s="169"/>
      <c r="O99" s="169"/>
    </row>
    <row r="100" spans="1:15" x14ac:dyDescent="0.2">
      <c r="A100" s="180" t="s">
        <v>211</v>
      </c>
      <c r="B100" s="181" t="s">
        <v>212</v>
      </c>
      <c r="C100" s="179">
        <f>SUM(C101:C103)</f>
        <v>400</v>
      </c>
      <c r="D100" s="177"/>
      <c r="E100" s="177"/>
      <c r="F100" s="179">
        <f>SUM(F101:F103)</f>
        <v>0</v>
      </c>
      <c r="G100" s="179">
        <f t="shared" si="1"/>
        <v>0</v>
      </c>
      <c r="H100" s="179"/>
      <c r="I100" s="169"/>
      <c r="J100" s="169"/>
      <c r="K100" s="169"/>
      <c r="L100" s="169"/>
      <c r="M100" s="169"/>
      <c r="N100" s="169"/>
      <c r="O100" s="169"/>
    </row>
    <row r="101" spans="1:15" x14ac:dyDescent="0.2">
      <c r="A101" s="69" t="s">
        <v>213</v>
      </c>
      <c r="B101" s="67" t="s">
        <v>214</v>
      </c>
      <c r="C101" s="175">
        <v>400</v>
      </c>
      <c r="D101" s="177"/>
      <c r="E101" s="177"/>
      <c r="F101" s="175">
        <v>0</v>
      </c>
      <c r="G101" s="175">
        <f t="shared" si="1"/>
        <v>0</v>
      </c>
      <c r="H101" s="179"/>
      <c r="I101" s="66"/>
      <c r="J101" s="66"/>
      <c r="K101" s="66"/>
      <c r="L101" s="66"/>
      <c r="M101" s="66"/>
      <c r="N101" s="66"/>
      <c r="O101" s="66"/>
    </row>
    <row r="102" spans="1:15" x14ac:dyDescent="0.2">
      <c r="A102" s="69" t="s">
        <v>416</v>
      </c>
      <c r="B102" s="67" t="s">
        <v>417</v>
      </c>
      <c r="C102" s="175">
        <v>0</v>
      </c>
      <c r="D102" s="177"/>
      <c r="E102" s="177"/>
      <c r="F102" s="175">
        <v>0</v>
      </c>
      <c r="G102" s="175" t="e">
        <f t="shared" si="1"/>
        <v>#DIV/0!</v>
      </c>
      <c r="H102" s="179"/>
      <c r="I102" s="66"/>
      <c r="J102" s="66"/>
      <c r="K102" s="66"/>
      <c r="L102" s="66"/>
      <c r="M102" s="66"/>
      <c r="N102" s="66"/>
      <c r="O102" s="66"/>
    </row>
    <row r="103" spans="1:15" x14ac:dyDescent="0.2">
      <c r="A103" s="69" t="s">
        <v>215</v>
      </c>
      <c r="B103" s="67" t="s">
        <v>216</v>
      </c>
      <c r="C103" s="175">
        <v>0</v>
      </c>
      <c r="D103" s="177"/>
      <c r="E103" s="177"/>
      <c r="F103" s="175">
        <v>0</v>
      </c>
      <c r="G103" s="175" t="e">
        <f t="shared" si="1"/>
        <v>#DIV/0!</v>
      </c>
      <c r="H103" s="179"/>
      <c r="I103" s="66"/>
      <c r="J103" s="66"/>
      <c r="K103" s="66"/>
      <c r="L103" s="66"/>
      <c r="M103" s="66"/>
      <c r="N103" s="66"/>
      <c r="O103" s="66"/>
    </row>
    <row r="104" spans="1:15" x14ac:dyDescent="0.2">
      <c r="A104" s="180" t="s">
        <v>217</v>
      </c>
      <c r="B104" s="181" t="s">
        <v>218</v>
      </c>
      <c r="C104" s="179">
        <f>SUM(C105:C107)</f>
        <v>0</v>
      </c>
      <c r="D104" s="177"/>
      <c r="E104" s="177"/>
      <c r="F104" s="179">
        <f>SUM(F105:F107)</f>
        <v>0</v>
      </c>
      <c r="G104" s="179" t="e">
        <f t="shared" si="1"/>
        <v>#DIV/0!</v>
      </c>
      <c r="H104" s="179"/>
      <c r="I104" s="169"/>
      <c r="J104" s="169"/>
      <c r="K104" s="169"/>
      <c r="L104" s="169"/>
      <c r="M104" s="169"/>
      <c r="N104" s="169"/>
      <c r="O104" s="169"/>
    </row>
    <row r="105" spans="1:15" x14ac:dyDescent="0.2">
      <c r="A105" s="69" t="s">
        <v>219</v>
      </c>
      <c r="B105" s="67" t="s">
        <v>220</v>
      </c>
      <c r="C105" s="64">
        <v>0</v>
      </c>
      <c r="D105" s="177"/>
      <c r="E105" s="177"/>
      <c r="F105" s="64">
        <v>0</v>
      </c>
      <c r="G105" s="175" t="e">
        <f t="shared" si="1"/>
        <v>#DIV/0!</v>
      </c>
      <c r="H105" s="179"/>
      <c r="I105" s="66"/>
      <c r="J105" s="66"/>
      <c r="K105" s="66"/>
      <c r="L105" s="66"/>
      <c r="M105" s="66"/>
      <c r="N105" s="66"/>
      <c r="O105" s="66"/>
    </row>
    <row r="106" spans="1:15" x14ac:dyDescent="0.2">
      <c r="A106" s="69" t="s">
        <v>418</v>
      </c>
      <c r="B106" s="67" t="s">
        <v>419</v>
      </c>
      <c r="C106" s="64">
        <v>0</v>
      </c>
      <c r="D106" s="177"/>
      <c r="E106" s="177"/>
      <c r="F106" s="64">
        <v>0</v>
      </c>
      <c r="G106" s="175" t="e">
        <f t="shared" si="1"/>
        <v>#DIV/0!</v>
      </c>
      <c r="H106" s="179"/>
      <c r="I106" s="66"/>
      <c r="J106" s="66"/>
      <c r="K106" s="66"/>
      <c r="L106" s="66"/>
      <c r="M106" s="66"/>
      <c r="N106" s="66"/>
      <c r="O106" s="66"/>
    </row>
    <row r="107" spans="1:15" x14ac:dyDescent="0.2">
      <c r="A107" s="69" t="s">
        <v>221</v>
      </c>
      <c r="B107" s="67" t="s">
        <v>222</v>
      </c>
      <c r="C107" s="64">
        <v>0</v>
      </c>
      <c r="D107" s="177"/>
      <c r="E107" s="177"/>
      <c r="F107" s="64">
        <v>0</v>
      </c>
      <c r="G107" s="175" t="e">
        <f t="shared" si="1"/>
        <v>#DIV/0!</v>
      </c>
      <c r="H107" s="179"/>
      <c r="I107" s="66"/>
      <c r="J107" s="66"/>
      <c r="K107" s="66"/>
      <c r="L107" s="66"/>
      <c r="M107" s="66"/>
      <c r="N107" s="66"/>
      <c r="O107" s="66"/>
    </row>
    <row r="108" spans="1:15" x14ac:dyDescent="0.2">
      <c r="A108" s="180" t="s">
        <v>223</v>
      </c>
      <c r="B108" s="181" t="s">
        <v>224</v>
      </c>
      <c r="C108" s="179">
        <f>SUM(C109:C113)</f>
        <v>0</v>
      </c>
      <c r="D108" s="177"/>
      <c r="E108" s="177"/>
      <c r="F108" s="179">
        <f>SUM(F109:F113)</f>
        <v>0</v>
      </c>
      <c r="G108" s="179" t="e">
        <f t="shared" si="1"/>
        <v>#DIV/0!</v>
      </c>
      <c r="H108" s="179"/>
      <c r="I108" s="169"/>
      <c r="J108" s="169"/>
      <c r="K108" s="169"/>
      <c r="L108" s="169"/>
      <c r="M108" s="169"/>
      <c r="N108" s="169"/>
      <c r="O108" s="169"/>
    </row>
    <row r="109" spans="1:15" x14ac:dyDescent="0.2">
      <c r="A109" s="69" t="s">
        <v>420</v>
      </c>
      <c r="B109" s="67" t="s">
        <v>421</v>
      </c>
      <c r="C109" s="64">
        <v>0</v>
      </c>
      <c r="D109" s="177"/>
      <c r="E109" s="177"/>
      <c r="F109" s="64">
        <v>0</v>
      </c>
      <c r="G109" s="175" t="e">
        <f t="shared" si="1"/>
        <v>#DIV/0!</v>
      </c>
      <c r="H109" s="179"/>
      <c r="I109" s="66"/>
      <c r="J109" s="66"/>
      <c r="K109" s="66"/>
      <c r="L109" s="66"/>
      <c r="M109" s="66"/>
      <c r="N109" s="66"/>
      <c r="O109" s="66"/>
    </row>
    <row r="110" spans="1:15" x14ac:dyDescent="0.2">
      <c r="A110" s="69" t="s">
        <v>422</v>
      </c>
      <c r="B110" s="67" t="s">
        <v>423</v>
      </c>
      <c r="C110" s="64">
        <v>0</v>
      </c>
      <c r="D110" s="177"/>
      <c r="E110" s="177"/>
      <c r="F110" s="64">
        <v>0</v>
      </c>
      <c r="G110" s="175" t="e">
        <f t="shared" si="1"/>
        <v>#DIV/0!</v>
      </c>
      <c r="H110" s="179"/>
      <c r="I110" s="66"/>
      <c r="J110" s="66"/>
      <c r="K110" s="66"/>
      <c r="L110" s="66"/>
      <c r="M110" s="66"/>
      <c r="N110" s="66"/>
      <c r="O110" s="66"/>
    </row>
    <row r="111" spans="1:15" x14ac:dyDescent="0.2">
      <c r="A111" s="69" t="s">
        <v>424</v>
      </c>
      <c r="B111" s="67" t="s">
        <v>425</v>
      </c>
      <c r="C111" s="64">
        <v>0</v>
      </c>
      <c r="D111" s="177"/>
      <c r="E111" s="177"/>
      <c r="F111" s="64">
        <v>0</v>
      </c>
      <c r="G111" s="175" t="e">
        <f t="shared" si="1"/>
        <v>#DIV/0!</v>
      </c>
      <c r="H111" s="179"/>
      <c r="I111" s="66"/>
      <c r="J111" s="66"/>
      <c r="K111" s="66"/>
      <c r="L111" s="66"/>
      <c r="M111" s="66"/>
      <c r="N111" s="66"/>
      <c r="O111" s="66"/>
    </row>
    <row r="112" spans="1:15" x14ac:dyDescent="0.2">
      <c r="A112" s="69" t="s">
        <v>225</v>
      </c>
      <c r="B112" s="67" t="s">
        <v>226</v>
      </c>
      <c r="C112" s="64">
        <v>0</v>
      </c>
      <c r="D112" s="177"/>
      <c r="E112" s="177"/>
      <c r="F112" s="64">
        <v>0</v>
      </c>
      <c r="G112" s="175" t="e">
        <f t="shared" si="1"/>
        <v>#DIV/0!</v>
      </c>
      <c r="H112" s="179"/>
      <c r="I112" s="66"/>
      <c r="J112" s="66"/>
      <c r="K112" s="66"/>
      <c r="L112" s="66"/>
      <c r="M112" s="66"/>
      <c r="N112" s="66"/>
      <c r="O112" s="66"/>
    </row>
    <row r="113" spans="1:15" x14ac:dyDescent="0.2">
      <c r="A113" s="69" t="s">
        <v>426</v>
      </c>
      <c r="B113" s="67" t="s">
        <v>333</v>
      </c>
      <c r="C113" s="64">
        <v>0</v>
      </c>
      <c r="D113" s="177"/>
      <c r="E113" s="177"/>
      <c r="F113" s="64">
        <v>0</v>
      </c>
      <c r="G113" s="175" t="e">
        <f t="shared" si="1"/>
        <v>#DIV/0!</v>
      </c>
      <c r="H113" s="179"/>
      <c r="I113" s="66"/>
      <c r="J113" s="66"/>
      <c r="K113" s="66"/>
      <c r="L113" s="66"/>
      <c r="M113" s="66"/>
      <c r="N113" s="66"/>
      <c r="O113" s="66"/>
    </row>
    <row r="114" spans="1:15" x14ac:dyDescent="0.2">
      <c r="A114" s="194" t="s">
        <v>57</v>
      </c>
      <c r="B114" s="195" t="s">
        <v>227</v>
      </c>
      <c r="C114" s="196">
        <f>+C115+C122+C149+C152+C155</f>
        <v>930531.93</v>
      </c>
      <c r="D114" s="197">
        <f>+D115+D122+D149+D152+D155</f>
        <v>1552579</v>
      </c>
      <c r="E114" s="197">
        <f>+E115+E122+E149+E152+E155</f>
        <v>0</v>
      </c>
      <c r="F114" s="196">
        <f>+F115+F122+F149+F152+F155</f>
        <v>1513429.8599999999</v>
      </c>
      <c r="G114" s="196">
        <f t="shared" si="1"/>
        <v>162.64136793242548</v>
      </c>
      <c r="H114" s="196">
        <f>+F114/D114*100</f>
        <v>97.478444575123063</v>
      </c>
      <c r="I114" s="166"/>
      <c r="J114" s="166"/>
      <c r="K114" s="166"/>
      <c r="L114" s="166"/>
      <c r="M114" s="166"/>
      <c r="N114" s="166"/>
      <c r="O114" s="166"/>
    </row>
    <row r="115" spans="1:15" x14ac:dyDescent="0.2">
      <c r="A115" s="182" t="s">
        <v>59</v>
      </c>
      <c r="B115" s="183" t="s">
        <v>228</v>
      </c>
      <c r="C115" s="179">
        <f>+C116+C118</f>
        <v>22000</v>
      </c>
      <c r="D115" s="161">
        <v>0</v>
      </c>
      <c r="E115" s="161">
        <v>0</v>
      </c>
      <c r="F115" s="179">
        <f>+F116+F118</f>
        <v>0</v>
      </c>
      <c r="G115" s="179">
        <f t="shared" si="1"/>
        <v>0</v>
      </c>
      <c r="H115" s="179" t="e">
        <f>+F115/D115*100</f>
        <v>#DIV/0!</v>
      </c>
      <c r="I115" s="169"/>
      <c r="J115" s="169"/>
      <c r="K115" s="169"/>
      <c r="L115" s="169"/>
      <c r="M115" s="169"/>
      <c r="N115" s="169"/>
      <c r="O115" s="169"/>
    </row>
    <row r="116" spans="1:15" x14ac:dyDescent="0.2">
      <c r="A116" s="180" t="s">
        <v>427</v>
      </c>
      <c r="B116" s="181" t="s">
        <v>428</v>
      </c>
      <c r="C116" s="179">
        <f>+C117</f>
        <v>22000</v>
      </c>
      <c r="D116" s="177"/>
      <c r="E116" s="177"/>
      <c r="F116" s="179">
        <f>+F117</f>
        <v>0</v>
      </c>
      <c r="G116" s="179">
        <f t="shared" si="1"/>
        <v>0</v>
      </c>
      <c r="H116" s="179"/>
      <c r="I116" s="169"/>
      <c r="J116" s="169"/>
      <c r="K116" s="169"/>
      <c r="L116" s="169"/>
      <c r="M116" s="169"/>
      <c r="N116" s="169"/>
      <c r="O116" s="169"/>
    </row>
    <row r="117" spans="1:15" x14ac:dyDescent="0.2">
      <c r="A117" s="69" t="s">
        <v>429</v>
      </c>
      <c r="B117" s="67" t="s">
        <v>344</v>
      </c>
      <c r="C117" s="64">
        <v>22000</v>
      </c>
      <c r="D117" s="177"/>
      <c r="E117" s="177"/>
      <c r="F117" s="175">
        <v>0</v>
      </c>
      <c r="G117" s="175">
        <f t="shared" si="1"/>
        <v>0</v>
      </c>
      <c r="H117" s="179"/>
      <c r="I117" s="66"/>
      <c r="J117" s="66"/>
      <c r="K117" s="66"/>
      <c r="L117" s="66"/>
      <c r="M117" s="66"/>
      <c r="N117" s="66"/>
      <c r="O117" s="66"/>
    </row>
    <row r="118" spans="1:15" x14ac:dyDescent="0.2">
      <c r="A118" s="180" t="s">
        <v>229</v>
      </c>
      <c r="B118" s="181" t="s">
        <v>230</v>
      </c>
      <c r="C118" s="179">
        <f>+C119+C120+C121</f>
        <v>0</v>
      </c>
      <c r="D118" s="177"/>
      <c r="E118" s="177"/>
      <c r="F118" s="179">
        <f>+F119+F120+F121</f>
        <v>0</v>
      </c>
      <c r="G118" s="179" t="e">
        <f t="shared" si="1"/>
        <v>#DIV/0!</v>
      </c>
      <c r="H118" s="179"/>
      <c r="I118" s="169"/>
      <c r="J118" s="169"/>
      <c r="K118" s="169"/>
      <c r="L118" s="169"/>
      <c r="M118" s="169"/>
      <c r="N118" s="169"/>
      <c r="O118" s="169"/>
    </row>
    <row r="119" spans="1:15" x14ac:dyDescent="0.2">
      <c r="A119" s="69" t="s">
        <v>231</v>
      </c>
      <c r="B119" s="67" t="s">
        <v>232</v>
      </c>
      <c r="C119" s="64">
        <v>0</v>
      </c>
      <c r="D119" s="177"/>
      <c r="E119" s="177"/>
      <c r="F119" s="175">
        <v>0</v>
      </c>
      <c r="G119" s="175" t="e">
        <f t="shared" si="1"/>
        <v>#DIV/0!</v>
      </c>
      <c r="H119" s="179"/>
      <c r="I119" s="66"/>
      <c r="J119" s="66"/>
      <c r="K119" s="66"/>
      <c r="L119" s="66"/>
      <c r="M119" s="66"/>
      <c r="N119" s="66"/>
      <c r="O119" s="66"/>
    </row>
    <row r="120" spans="1:15" x14ac:dyDescent="0.2">
      <c r="A120" s="69" t="s">
        <v>430</v>
      </c>
      <c r="B120" s="67" t="s">
        <v>348</v>
      </c>
      <c r="C120" s="64">
        <v>0</v>
      </c>
      <c r="D120" s="177"/>
      <c r="E120" s="177"/>
      <c r="F120" s="175">
        <v>0</v>
      </c>
      <c r="G120" s="175" t="e">
        <f t="shared" si="1"/>
        <v>#DIV/0!</v>
      </c>
      <c r="H120" s="179"/>
      <c r="I120" s="66"/>
      <c r="J120" s="66"/>
      <c r="K120" s="66"/>
      <c r="L120" s="66"/>
      <c r="M120" s="66"/>
      <c r="N120" s="66"/>
      <c r="O120" s="66"/>
    </row>
    <row r="121" spans="1:15" x14ac:dyDescent="0.2">
      <c r="A121" s="69" t="s">
        <v>431</v>
      </c>
      <c r="B121" s="67" t="s">
        <v>432</v>
      </c>
      <c r="C121" s="64">
        <v>0</v>
      </c>
      <c r="D121" s="177"/>
      <c r="E121" s="177"/>
      <c r="F121" s="175">
        <v>0</v>
      </c>
      <c r="G121" s="175" t="e">
        <f t="shared" si="1"/>
        <v>#DIV/0!</v>
      </c>
      <c r="H121" s="179"/>
      <c r="I121" s="66"/>
      <c r="J121" s="66"/>
      <c r="K121" s="66"/>
      <c r="L121" s="66"/>
      <c r="M121" s="66"/>
      <c r="N121" s="66"/>
      <c r="O121" s="66"/>
    </row>
    <row r="122" spans="1:15" x14ac:dyDescent="0.2">
      <c r="A122" s="182" t="s">
        <v>233</v>
      </c>
      <c r="B122" s="183" t="s">
        <v>234</v>
      </c>
      <c r="C122" s="179">
        <f>+C123+C127+C135+C138+C142+C145</f>
        <v>824398.02</v>
      </c>
      <c r="D122" s="161">
        <v>1288899</v>
      </c>
      <c r="E122" s="161">
        <v>0</v>
      </c>
      <c r="F122" s="179">
        <f>+F123+F127+F135+F138+F142+F145</f>
        <v>1085606.2</v>
      </c>
      <c r="G122" s="179">
        <f t="shared" si="1"/>
        <v>131.68471704966004</v>
      </c>
      <c r="H122" s="179">
        <f>+F122/D122*100</f>
        <v>84.227406491897355</v>
      </c>
      <c r="I122" s="169"/>
      <c r="J122" s="169"/>
      <c r="K122" s="169"/>
      <c r="L122" s="169"/>
      <c r="M122" s="169"/>
      <c r="N122" s="169"/>
      <c r="O122" s="169"/>
    </row>
    <row r="123" spans="1:15" x14ac:dyDescent="0.2">
      <c r="A123" s="180" t="s">
        <v>235</v>
      </c>
      <c r="B123" s="181" t="s">
        <v>236</v>
      </c>
      <c r="C123" s="179">
        <f>SUM(C124:C126)</f>
        <v>8000</v>
      </c>
      <c r="D123" s="177"/>
      <c r="E123" s="177"/>
      <c r="F123" s="179">
        <f>SUM(F124:F126)</f>
        <v>0</v>
      </c>
      <c r="G123" s="179">
        <f t="shared" si="1"/>
        <v>0</v>
      </c>
      <c r="H123" s="179"/>
      <c r="I123" s="169"/>
      <c r="J123" s="169"/>
      <c r="K123" s="169"/>
      <c r="L123" s="169"/>
      <c r="M123" s="169"/>
      <c r="N123" s="169"/>
      <c r="O123" s="169"/>
    </row>
    <row r="124" spans="1:15" x14ac:dyDescent="0.2">
      <c r="A124" s="69" t="s">
        <v>433</v>
      </c>
      <c r="B124" s="67" t="s">
        <v>354</v>
      </c>
      <c r="C124" s="64">
        <v>0</v>
      </c>
      <c r="D124" s="177"/>
      <c r="E124" s="177"/>
      <c r="F124" s="175">
        <v>0</v>
      </c>
      <c r="G124" s="175" t="e">
        <f t="shared" si="1"/>
        <v>#DIV/0!</v>
      </c>
      <c r="H124" s="179"/>
      <c r="I124" s="66"/>
      <c r="J124" s="66"/>
      <c r="K124" s="66"/>
      <c r="L124" s="66"/>
      <c r="M124" s="66"/>
      <c r="N124" s="66"/>
      <c r="O124" s="66"/>
    </row>
    <row r="125" spans="1:15" x14ac:dyDescent="0.2">
      <c r="A125" s="69" t="s">
        <v>237</v>
      </c>
      <c r="B125" s="67" t="s">
        <v>238</v>
      </c>
      <c r="C125" s="64">
        <v>8000</v>
      </c>
      <c r="D125" s="177"/>
      <c r="E125" s="177"/>
      <c r="F125" s="175">
        <v>0</v>
      </c>
      <c r="G125" s="175">
        <f t="shared" si="1"/>
        <v>0</v>
      </c>
      <c r="H125" s="179"/>
      <c r="I125" s="66"/>
      <c r="J125" s="66"/>
      <c r="K125" s="66"/>
      <c r="L125" s="66"/>
      <c r="M125" s="66"/>
      <c r="N125" s="66"/>
      <c r="O125" s="66"/>
    </row>
    <row r="126" spans="1:15" x14ac:dyDescent="0.2">
      <c r="A126" s="69" t="s">
        <v>434</v>
      </c>
      <c r="B126" s="67" t="s">
        <v>435</v>
      </c>
      <c r="C126" s="64">
        <v>0</v>
      </c>
      <c r="D126" s="177"/>
      <c r="E126" s="177"/>
      <c r="F126" s="175">
        <v>0</v>
      </c>
      <c r="G126" s="175" t="e">
        <f t="shared" si="1"/>
        <v>#DIV/0!</v>
      </c>
      <c r="H126" s="179"/>
      <c r="I126" s="66"/>
      <c r="J126" s="66"/>
      <c r="K126" s="66"/>
      <c r="L126" s="66"/>
      <c r="M126" s="66"/>
      <c r="N126" s="66"/>
      <c r="O126" s="66"/>
    </row>
    <row r="127" spans="1:15" x14ac:dyDescent="0.2">
      <c r="A127" s="180" t="s">
        <v>239</v>
      </c>
      <c r="B127" s="181" t="s">
        <v>240</v>
      </c>
      <c r="C127" s="179">
        <f>SUM(C128:C134)</f>
        <v>412478.70999999996</v>
      </c>
      <c r="D127" s="177"/>
      <c r="E127" s="177"/>
      <c r="F127" s="179">
        <f>SUM(F128:F134)</f>
        <v>933755.47</v>
      </c>
      <c r="G127" s="179">
        <f t="shared" si="1"/>
        <v>226.37664620314587</v>
      </c>
      <c r="H127" s="179"/>
      <c r="I127" s="169"/>
      <c r="J127" s="169"/>
      <c r="K127" s="169"/>
      <c r="L127" s="169"/>
      <c r="M127" s="169"/>
      <c r="N127" s="169"/>
      <c r="O127" s="169"/>
    </row>
    <row r="128" spans="1:15" x14ac:dyDescent="0.2">
      <c r="A128" s="69" t="s">
        <v>241</v>
      </c>
      <c r="B128" s="67" t="s">
        <v>242</v>
      </c>
      <c r="C128" s="64">
        <v>67482.080000000002</v>
      </c>
      <c r="D128" s="177"/>
      <c r="E128" s="177"/>
      <c r="F128" s="175">
        <v>187836.98</v>
      </c>
      <c r="G128" s="175">
        <f t="shared" si="1"/>
        <v>278.35090441788395</v>
      </c>
      <c r="H128" s="179"/>
      <c r="I128" s="66"/>
      <c r="J128" s="66"/>
      <c r="K128" s="66"/>
      <c r="L128" s="66"/>
      <c r="M128" s="66"/>
      <c r="N128" s="66"/>
      <c r="O128" s="66"/>
    </row>
    <row r="129" spans="1:15" x14ac:dyDescent="0.2">
      <c r="A129" s="69" t="s">
        <v>436</v>
      </c>
      <c r="B129" s="67" t="s">
        <v>437</v>
      </c>
      <c r="C129" s="64">
        <v>2783.8</v>
      </c>
      <c r="D129" s="177"/>
      <c r="E129" s="177"/>
      <c r="F129" s="175">
        <v>19041.07</v>
      </c>
      <c r="G129" s="175">
        <f t="shared" si="1"/>
        <v>683.99561750125724</v>
      </c>
      <c r="H129" s="179"/>
      <c r="I129" s="66"/>
      <c r="J129" s="66"/>
      <c r="K129" s="66"/>
      <c r="L129" s="66"/>
      <c r="M129" s="66"/>
      <c r="N129" s="66"/>
      <c r="O129" s="66"/>
    </row>
    <row r="130" spans="1:15" x14ac:dyDescent="0.2">
      <c r="A130" s="69" t="s">
        <v>438</v>
      </c>
      <c r="B130" s="67" t="s">
        <v>439</v>
      </c>
      <c r="C130" s="64">
        <v>3531.12</v>
      </c>
      <c r="D130" s="177"/>
      <c r="E130" s="177"/>
      <c r="F130" s="175">
        <v>40324.93</v>
      </c>
      <c r="G130" s="175">
        <f t="shared" si="1"/>
        <v>1141.9869616438978</v>
      </c>
      <c r="H130" s="179"/>
      <c r="I130" s="66"/>
      <c r="J130" s="66"/>
      <c r="K130" s="66"/>
      <c r="L130" s="66"/>
      <c r="M130" s="66"/>
      <c r="N130" s="66"/>
      <c r="O130" s="66"/>
    </row>
    <row r="131" spans="1:15" x14ac:dyDescent="0.2">
      <c r="A131" s="69" t="s">
        <v>243</v>
      </c>
      <c r="B131" s="67" t="s">
        <v>244</v>
      </c>
      <c r="C131" s="64">
        <v>134077.28</v>
      </c>
      <c r="D131" s="177"/>
      <c r="E131" s="177"/>
      <c r="F131" s="175">
        <v>376391.91</v>
      </c>
      <c r="G131" s="175">
        <f t="shared" si="1"/>
        <v>280.72758486747341</v>
      </c>
      <c r="H131" s="179"/>
      <c r="I131" s="66"/>
      <c r="J131" s="66"/>
      <c r="K131" s="66"/>
      <c r="L131" s="66"/>
      <c r="M131" s="66"/>
      <c r="N131" s="66"/>
      <c r="O131" s="66"/>
    </row>
    <row r="132" spans="1:15" x14ac:dyDescent="0.2">
      <c r="A132" s="69" t="s">
        <v>440</v>
      </c>
      <c r="B132" s="67" t="s">
        <v>441</v>
      </c>
      <c r="C132" s="64">
        <v>201585.68</v>
      </c>
      <c r="D132" s="177"/>
      <c r="E132" s="177"/>
      <c r="F132" s="175">
        <v>310160.58</v>
      </c>
      <c r="G132" s="175">
        <f t="shared" si="1"/>
        <v>153.86042302211152</v>
      </c>
      <c r="H132" s="179"/>
      <c r="I132" s="66"/>
      <c r="J132" s="66"/>
      <c r="K132" s="66"/>
      <c r="L132" s="66"/>
      <c r="M132" s="66"/>
      <c r="N132" s="66"/>
      <c r="O132" s="66"/>
    </row>
    <row r="133" spans="1:15" x14ac:dyDescent="0.2">
      <c r="A133" s="69" t="s">
        <v>442</v>
      </c>
      <c r="B133" s="67" t="s">
        <v>360</v>
      </c>
      <c r="C133" s="64">
        <v>0</v>
      </c>
      <c r="D133" s="177"/>
      <c r="E133" s="177"/>
      <c r="F133" s="175">
        <v>0</v>
      </c>
      <c r="G133" s="175" t="e">
        <f t="shared" si="1"/>
        <v>#DIV/0!</v>
      </c>
      <c r="H133" s="179"/>
      <c r="I133" s="66"/>
      <c r="J133" s="66"/>
      <c r="K133" s="66"/>
      <c r="L133" s="66"/>
      <c r="M133" s="66"/>
      <c r="N133" s="66"/>
      <c r="O133" s="66"/>
    </row>
    <row r="134" spans="1:15" x14ac:dyDescent="0.2">
      <c r="A134" s="69" t="s">
        <v>443</v>
      </c>
      <c r="B134" s="67" t="s">
        <v>362</v>
      </c>
      <c r="C134" s="64">
        <v>3018.75</v>
      </c>
      <c r="D134" s="177"/>
      <c r="E134" s="177"/>
      <c r="F134" s="175">
        <v>0</v>
      </c>
      <c r="G134" s="175">
        <f t="shared" si="1"/>
        <v>0</v>
      </c>
      <c r="H134" s="179"/>
      <c r="I134" s="66"/>
      <c r="J134" s="66"/>
      <c r="K134" s="66"/>
      <c r="L134" s="66"/>
      <c r="M134" s="66"/>
      <c r="N134" s="66"/>
      <c r="O134" s="66"/>
    </row>
    <row r="135" spans="1:15" x14ac:dyDescent="0.2">
      <c r="A135" s="180" t="s">
        <v>444</v>
      </c>
      <c r="B135" s="181" t="s">
        <v>445</v>
      </c>
      <c r="C135" s="179">
        <f>+C136+C137</f>
        <v>338962.52</v>
      </c>
      <c r="D135" s="177"/>
      <c r="E135" s="177"/>
      <c r="F135" s="179">
        <f>+F136+F137</f>
        <v>149427.4</v>
      </c>
      <c r="G135" s="179">
        <f t="shared" si="1"/>
        <v>44.083752976582772</v>
      </c>
      <c r="H135" s="179"/>
      <c r="I135" s="169"/>
      <c r="J135" s="169"/>
      <c r="K135" s="169"/>
      <c r="L135" s="169"/>
      <c r="M135" s="169"/>
      <c r="N135" s="169"/>
      <c r="O135" s="169"/>
    </row>
    <row r="136" spans="1:15" x14ac:dyDescent="0.2">
      <c r="A136" s="69" t="s">
        <v>446</v>
      </c>
      <c r="B136" s="67" t="s">
        <v>366</v>
      </c>
      <c r="C136" s="64">
        <v>338962.52</v>
      </c>
      <c r="D136" s="177"/>
      <c r="E136" s="177"/>
      <c r="F136" s="175">
        <v>149427.4</v>
      </c>
      <c r="G136" s="175">
        <f t="shared" si="1"/>
        <v>44.083752976582772</v>
      </c>
      <c r="H136" s="179"/>
      <c r="I136" s="66"/>
      <c r="J136" s="66"/>
      <c r="K136" s="66"/>
      <c r="L136" s="66"/>
      <c r="M136" s="66"/>
      <c r="N136" s="66"/>
      <c r="O136" s="66"/>
    </row>
    <row r="137" spans="1:15" x14ac:dyDescent="0.2">
      <c r="A137" s="69" t="s">
        <v>447</v>
      </c>
      <c r="B137" s="67" t="s">
        <v>368</v>
      </c>
      <c r="C137" s="64">
        <v>0</v>
      </c>
      <c r="D137" s="177"/>
      <c r="E137" s="177"/>
      <c r="F137" s="175">
        <v>0</v>
      </c>
      <c r="G137" s="175" t="e">
        <f t="shared" si="1"/>
        <v>#DIV/0!</v>
      </c>
      <c r="H137" s="179"/>
      <c r="I137" s="66"/>
      <c r="J137" s="66"/>
      <c r="K137" s="66"/>
      <c r="L137" s="66"/>
      <c r="M137" s="66"/>
      <c r="N137" s="66"/>
      <c r="O137" s="66"/>
    </row>
    <row r="138" spans="1:15" x14ac:dyDescent="0.2">
      <c r="A138" s="180" t="s">
        <v>448</v>
      </c>
      <c r="B138" s="181" t="s">
        <v>449</v>
      </c>
      <c r="C138" s="179">
        <f>+C139+C140+C141</f>
        <v>1441.29</v>
      </c>
      <c r="D138" s="177"/>
      <c r="E138" s="177"/>
      <c r="F138" s="179">
        <f>+F139+F140+F141</f>
        <v>2423.33</v>
      </c>
      <c r="G138" s="179">
        <f t="shared" ref="G138:G158" si="2">+F138/C138*100</f>
        <v>168.13618355778505</v>
      </c>
      <c r="H138" s="179"/>
      <c r="I138" s="169"/>
      <c r="J138" s="169"/>
      <c r="K138" s="169"/>
      <c r="L138" s="169"/>
      <c r="M138" s="169"/>
      <c r="N138" s="169"/>
      <c r="O138" s="169"/>
    </row>
    <row r="139" spans="1:15" x14ac:dyDescent="0.2">
      <c r="A139" s="69" t="s">
        <v>450</v>
      </c>
      <c r="B139" s="67" t="s">
        <v>451</v>
      </c>
      <c r="C139" s="64">
        <v>1441.29</v>
      </c>
      <c r="D139" s="177"/>
      <c r="E139" s="177"/>
      <c r="F139" s="175">
        <v>2423.33</v>
      </c>
      <c r="G139" s="175">
        <f t="shared" si="2"/>
        <v>168.13618355778505</v>
      </c>
      <c r="H139" s="179"/>
      <c r="I139" s="66"/>
      <c r="J139" s="66"/>
      <c r="K139" s="66"/>
      <c r="L139" s="66"/>
      <c r="M139" s="66"/>
      <c r="N139" s="66"/>
      <c r="O139" s="66"/>
    </row>
    <row r="140" spans="1:15" x14ac:dyDescent="0.2">
      <c r="A140" s="69" t="s">
        <v>452</v>
      </c>
      <c r="B140" s="67" t="s">
        <v>453</v>
      </c>
      <c r="C140" s="64">
        <v>0</v>
      </c>
      <c r="D140" s="177"/>
      <c r="E140" s="177"/>
      <c r="F140" s="175">
        <v>0</v>
      </c>
      <c r="G140" s="175" t="e">
        <f t="shared" si="2"/>
        <v>#DIV/0!</v>
      </c>
      <c r="H140" s="179"/>
      <c r="I140" s="66"/>
      <c r="J140" s="66"/>
      <c r="K140" s="66"/>
      <c r="L140" s="66"/>
      <c r="M140" s="66"/>
      <c r="N140" s="66"/>
      <c r="O140" s="66"/>
    </row>
    <row r="141" spans="1:15" x14ac:dyDescent="0.2">
      <c r="A141" s="69" t="s">
        <v>454</v>
      </c>
      <c r="B141" s="67" t="s">
        <v>455</v>
      </c>
      <c r="C141" s="64">
        <v>0</v>
      </c>
      <c r="D141" s="177"/>
      <c r="E141" s="177"/>
      <c r="F141" s="175">
        <v>0</v>
      </c>
      <c r="G141" s="175" t="e">
        <f t="shared" si="2"/>
        <v>#DIV/0!</v>
      </c>
      <c r="H141" s="179"/>
      <c r="I141" s="66"/>
      <c r="J141" s="66"/>
      <c r="K141" s="66"/>
      <c r="L141" s="66"/>
      <c r="M141" s="66"/>
      <c r="N141" s="66"/>
      <c r="O141" s="66"/>
    </row>
    <row r="142" spans="1:15" x14ac:dyDescent="0.2">
      <c r="A142" s="180" t="s">
        <v>456</v>
      </c>
      <c r="B142" s="181" t="s">
        <v>457</v>
      </c>
      <c r="C142" s="179">
        <f>+C143+C144</f>
        <v>63515.5</v>
      </c>
      <c r="D142" s="177"/>
      <c r="E142" s="177"/>
      <c r="F142" s="179">
        <f>+F143+F144</f>
        <v>0</v>
      </c>
      <c r="G142" s="179">
        <f t="shared" si="2"/>
        <v>0</v>
      </c>
      <c r="H142" s="179"/>
      <c r="I142" s="169"/>
      <c r="J142" s="169"/>
      <c r="K142" s="169"/>
      <c r="L142" s="169"/>
      <c r="M142" s="169"/>
      <c r="N142" s="169"/>
      <c r="O142" s="169"/>
    </row>
    <row r="143" spans="1:15" x14ac:dyDescent="0.2">
      <c r="A143" s="69" t="s">
        <v>458</v>
      </c>
      <c r="B143" s="67" t="s">
        <v>459</v>
      </c>
      <c r="C143" s="64">
        <v>63515.5</v>
      </c>
      <c r="D143" s="177"/>
      <c r="E143" s="177"/>
      <c r="F143" s="64">
        <v>0</v>
      </c>
      <c r="G143" s="175">
        <f t="shared" si="2"/>
        <v>0</v>
      </c>
      <c r="H143" s="179"/>
      <c r="I143" s="66"/>
      <c r="J143" s="66"/>
      <c r="K143" s="66"/>
      <c r="L143" s="66"/>
      <c r="M143" s="66"/>
      <c r="N143" s="66"/>
      <c r="O143" s="66"/>
    </row>
    <row r="144" spans="1:15" x14ac:dyDescent="0.2">
      <c r="A144" s="69" t="s">
        <v>460</v>
      </c>
      <c r="B144" s="67" t="s">
        <v>372</v>
      </c>
      <c r="C144" s="64">
        <v>0</v>
      </c>
      <c r="D144" s="177"/>
      <c r="E144" s="177"/>
      <c r="F144" s="64">
        <v>0</v>
      </c>
      <c r="G144" s="175" t="e">
        <f t="shared" si="2"/>
        <v>#DIV/0!</v>
      </c>
      <c r="H144" s="179"/>
      <c r="I144" s="66"/>
      <c r="J144" s="66"/>
      <c r="K144" s="66"/>
      <c r="L144" s="66"/>
      <c r="M144" s="66"/>
      <c r="N144" s="66"/>
      <c r="O144" s="66"/>
    </row>
    <row r="145" spans="1:15" x14ac:dyDescent="0.2">
      <c r="A145" s="180" t="s">
        <v>245</v>
      </c>
      <c r="B145" s="181" t="s">
        <v>246</v>
      </c>
      <c r="C145" s="179">
        <f>+C146+C147+C148</f>
        <v>0</v>
      </c>
      <c r="D145" s="177"/>
      <c r="E145" s="177"/>
      <c r="F145" s="179">
        <f>+F146+F147+F148</f>
        <v>0</v>
      </c>
      <c r="G145" s="179" t="e">
        <f t="shared" si="2"/>
        <v>#DIV/0!</v>
      </c>
      <c r="H145" s="179"/>
      <c r="I145" s="169"/>
      <c r="J145" s="169"/>
      <c r="K145" s="169"/>
      <c r="L145" s="169"/>
      <c r="M145" s="169"/>
      <c r="N145" s="169"/>
      <c r="O145" s="169"/>
    </row>
    <row r="146" spans="1:15" x14ac:dyDescent="0.2">
      <c r="A146" s="69" t="s">
        <v>247</v>
      </c>
      <c r="B146" s="67" t="s">
        <v>248</v>
      </c>
      <c r="C146" s="64">
        <v>0</v>
      </c>
      <c r="D146" s="177"/>
      <c r="E146" s="177"/>
      <c r="F146" s="175">
        <v>0</v>
      </c>
      <c r="G146" s="175" t="e">
        <f t="shared" si="2"/>
        <v>#DIV/0!</v>
      </c>
      <c r="H146" s="179"/>
      <c r="I146" s="66"/>
      <c r="J146" s="66"/>
      <c r="K146" s="66"/>
      <c r="L146" s="66"/>
      <c r="M146" s="66"/>
      <c r="N146" s="66"/>
      <c r="O146" s="66"/>
    </row>
    <row r="147" spans="1:15" x14ac:dyDescent="0.2">
      <c r="A147" s="69" t="s">
        <v>461</v>
      </c>
      <c r="B147" s="67" t="s">
        <v>462</v>
      </c>
      <c r="C147" s="64">
        <v>0</v>
      </c>
      <c r="D147" s="177"/>
      <c r="E147" s="177"/>
      <c r="F147" s="175">
        <v>0</v>
      </c>
      <c r="G147" s="175" t="e">
        <f t="shared" si="2"/>
        <v>#DIV/0!</v>
      </c>
      <c r="H147" s="179"/>
      <c r="I147" s="66"/>
      <c r="J147" s="66"/>
      <c r="K147" s="66"/>
      <c r="L147" s="66"/>
      <c r="M147" s="66"/>
      <c r="N147" s="66"/>
      <c r="O147" s="66"/>
    </row>
    <row r="148" spans="1:15" x14ac:dyDescent="0.2">
      <c r="A148" s="69" t="s">
        <v>463</v>
      </c>
      <c r="B148" s="67" t="s">
        <v>464</v>
      </c>
      <c r="C148" s="64">
        <v>0</v>
      </c>
      <c r="D148" s="177"/>
      <c r="E148" s="177"/>
      <c r="F148" s="175">
        <v>0</v>
      </c>
      <c r="G148" s="175" t="e">
        <f t="shared" si="2"/>
        <v>#DIV/0!</v>
      </c>
      <c r="H148" s="179"/>
      <c r="I148" s="66"/>
      <c r="J148" s="66"/>
      <c r="K148" s="66"/>
      <c r="L148" s="66"/>
      <c r="M148" s="66"/>
      <c r="N148" s="66"/>
      <c r="O148" s="66"/>
    </row>
    <row r="149" spans="1:15" ht="25.5" x14ac:dyDescent="0.2">
      <c r="A149" s="182" t="s">
        <v>60</v>
      </c>
      <c r="B149" s="183" t="s">
        <v>465</v>
      </c>
      <c r="C149" s="179">
        <f>+C150</f>
        <v>0</v>
      </c>
      <c r="D149" s="161">
        <v>0</v>
      </c>
      <c r="E149" s="161">
        <v>0</v>
      </c>
      <c r="F149" s="179">
        <f>+F150</f>
        <v>0</v>
      </c>
      <c r="G149" s="179" t="e">
        <f t="shared" si="2"/>
        <v>#DIV/0!</v>
      </c>
      <c r="H149" s="179" t="e">
        <f>+F149/D149*100</f>
        <v>#DIV/0!</v>
      </c>
      <c r="I149" s="169"/>
      <c r="J149" s="169"/>
      <c r="K149" s="169"/>
      <c r="L149" s="169"/>
      <c r="M149" s="169"/>
      <c r="N149" s="169"/>
      <c r="O149" s="169"/>
    </row>
    <row r="150" spans="1:15" x14ac:dyDescent="0.2">
      <c r="A150" s="180" t="s">
        <v>466</v>
      </c>
      <c r="B150" s="181" t="s">
        <v>467</v>
      </c>
      <c r="C150" s="179">
        <f>+C151</f>
        <v>0</v>
      </c>
      <c r="D150" s="177"/>
      <c r="E150" s="177"/>
      <c r="F150" s="179">
        <f>+F151</f>
        <v>0</v>
      </c>
      <c r="G150" s="179" t="e">
        <f t="shared" si="2"/>
        <v>#DIV/0!</v>
      </c>
      <c r="H150" s="179"/>
      <c r="I150" s="169"/>
      <c r="J150" s="169"/>
      <c r="K150" s="169"/>
      <c r="L150" s="169"/>
      <c r="M150" s="169"/>
      <c r="N150" s="169"/>
      <c r="O150" s="169"/>
    </row>
    <row r="151" spans="1:15" x14ac:dyDescent="0.2">
      <c r="A151" s="69" t="s">
        <v>468</v>
      </c>
      <c r="B151" s="67" t="s">
        <v>469</v>
      </c>
      <c r="C151" s="175">
        <v>0</v>
      </c>
      <c r="D151" s="177"/>
      <c r="E151" s="177"/>
      <c r="F151" s="175">
        <v>0</v>
      </c>
      <c r="G151" s="175" t="e">
        <f t="shared" si="2"/>
        <v>#DIV/0!</v>
      </c>
      <c r="H151" s="179"/>
      <c r="I151" s="66"/>
      <c r="J151" s="66"/>
      <c r="K151" s="66"/>
      <c r="L151" s="66"/>
      <c r="M151" s="66"/>
      <c r="N151" s="66"/>
      <c r="O151" s="66"/>
    </row>
    <row r="152" spans="1:15" x14ac:dyDescent="0.2">
      <c r="A152" s="182" t="s">
        <v>470</v>
      </c>
      <c r="B152" s="183" t="s">
        <v>471</v>
      </c>
      <c r="C152" s="179">
        <f>+C153</f>
        <v>0</v>
      </c>
      <c r="D152" s="161">
        <v>0</v>
      </c>
      <c r="E152" s="161">
        <v>0</v>
      </c>
      <c r="F152" s="179">
        <f>+F153</f>
        <v>0</v>
      </c>
      <c r="G152" s="179" t="e">
        <f t="shared" si="2"/>
        <v>#DIV/0!</v>
      </c>
      <c r="H152" s="179" t="e">
        <f>+F152/D152*100</f>
        <v>#DIV/0!</v>
      </c>
      <c r="I152" s="169"/>
      <c r="J152" s="169"/>
      <c r="K152" s="169"/>
      <c r="L152" s="169"/>
      <c r="M152" s="169"/>
      <c r="N152" s="169"/>
      <c r="O152" s="169"/>
    </row>
    <row r="153" spans="1:15" x14ac:dyDescent="0.2">
      <c r="A153" s="180" t="s">
        <v>472</v>
      </c>
      <c r="B153" s="181" t="s">
        <v>473</v>
      </c>
      <c r="C153" s="179">
        <f>+C154</f>
        <v>0</v>
      </c>
      <c r="D153" s="177"/>
      <c r="E153" s="177"/>
      <c r="F153" s="179">
        <f>+F154</f>
        <v>0</v>
      </c>
      <c r="G153" s="179" t="e">
        <f t="shared" si="2"/>
        <v>#DIV/0!</v>
      </c>
      <c r="H153" s="179"/>
      <c r="I153" s="169"/>
      <c r="J153" s="169"/>
      <c r="K153" s="169"/>
      <c r="L153" s="169"/>
      <c r="M153" s="169"/>
      <c r="N153" s="169"/>
      <c r="O153" s="169"/>
    </row>
    <row r="154" spans="1:15" x14ac:dyDescent="0.2">
      <c r="A154" s="69" t="s">
        <v>474</v>
      </c>
      <c r="B154" s="67" t="s">
        <v>475</v>
      </c>
      <c r="C154" s="64">
        <v>0</v>
      </c>
      <c r="D154" s="177"/>
      <c r="E154" s="177"/>
      <c r="F154" s="64">
        <v>0</v>
      </c>
      <c r="G154" s="175" t="e">
        <f t="shared" si="2"/>
        <v>#DIV/0!</v>
      </c>
      <c r="H154" s="179"/>
      <c r="I154" s="66"/>
      <c r="J154" s="66"/>
      <c r="K154" s="66"/>
      <c r="L154" s="66"/>
      <c r="M154" s="66"/>
      <c r="N154" s="66"/>
      <c r="O154" s="66"/>
    </row>
    <row r="155" spans="1:15" x14ac:dyDescent="0.2">
      <c r="A155" s="182" t="s">
        <v>249</v>
      </c>
      <c r="B155" s="183" t="s">
        <v>250</v>
      </c>
      <c r="C155" s="179">
        <f>+C156+C158+C160+C162</f>
        <v>84133.91</v>
      </c>
      <c r="D155" s="161">
        <v>263680</v>
      </c>
      <c r="E155" s="161">
        <v>0</v>
      </c>
      <c r="F155" s="179">
        <f>+F156+F158+F160+F162</f>
        <v>427823.66</v>
      </c>
      <c r="G155" s="179">
        <f t="shared" si="2"/>
        <v>508.50324203403829</v>
      </c>
      <c r="H155" s="179">
        <f>+F155/D155*100</f>
        <v>162.25108464805825</v>
      </c>
      <c r="I155" s="169"/>
      <c r="J155" s="169"/>
      <c r="K155" s="169"/>
      <c r="L155" s="169"/>
      <c r="M155" s="169"/>
      <c r="N155" s="169"/>
      <c r="O155" s="169"/>
    </row>
    <row r="156" spans="1:15" x14ac:dyDescent="0.2">
      <c r="A156" s="180" t="s">
        <v>251</v>
      </c>
      <c r="B156" s="181" t="s">
        <v>252</v>
      </c>
      <c r="C156" s="179">
        <f>+C157</f>
        <v>84133.91</v>
      </c>
      <c r="D156" s="177"/>
      <c r="E156" s="177"/>
      <c r="F156" s="179">
        <f>+F157</f>
        <v>427823.66</v>
      </c>
      <c r="G156" s="179">
        <f t="shared" si="2"/>
        <v>508.50324203403829</v>
      </c>
      <c r="H156" s="179"/>
      <c r="I156" s="169"/>
      <c r="J156" s="169"/>
      <c r="K156" s="169"/>
      <c r="L156" s="169"/>
      <c r="M156" s="169"/>
      <c r="N156" s="169"/>
      <c r="O156" s="169"/>
    </row>
    <row r="157" spans="1:15" x14ac:dyDescent="0.2">
      <c r="A157" s="69" t="s">
        <v>253</v>
      </c>
      <c r="B157" s="67" t="s">
        <v>252</v>
      </c>
      <c r="C157" s="64">
        <v>84133.91</v>
      </c>
      <c r="D157" s="177"/>
      <c r="E157" s="177"/>
      <c r="F157" s="64">
        <v>427823.66</v>
      </c>
      <c r="G157" s="175">
        <f t="shared" si="2"/>
        <v>508.50324203403829</v>
      </c>
      <c r="H157" s="179"/>
      <c r="I157" s="66"/>
      <c r="J157" s="66"/>
      <c r="K157" s="66"/>
      <c r="L157" s="66"/>
      <c r="M157" s="66"/>
      <c r="N157" s="66"/>
      <c r="O157" s="66"/>
    </row>
    <row r="158" spans="1:15" x14ac:dyDescent="0.2">
      <c r="A158" s="180" t="s">
        <v>476</v>
      </c>
      <c r="B158" s="181" t="s">
        <v>477</v>
      </c>
      <c r="C158" s="179">
        <f>+C159</f>
        <v>0</v>
      </c>
      <c r="D158" s="177"/>
      <c r="E158" s="177"/>
      <c r="F158" s="179">
        <f>+F159</f>
        <v>0</v>
      </c>
      <c r="G158" s="179" t="e">
        <f t="shared" si="2"/>
        <v>#DIV/0!</v>
      </c>
      <c r="H158" s="179"/>
      <c r="I158" s="169"/>
      <c r="J158" s="169"/>
      <c r="K158" s="169"/>
      <c r="L158" s="169"/>
      <c r="M158" s="169"/>
      <c r="N158" s="169"/>
      <c r="O158" s="169"/>
    </row>
    <row r="159" spans="1:15" x14ac:dyDescent="0.2">
      <c r="A159" s="69" t="s">
        <v>478</v>
      </c>
      <c r="B159" s="67" t="s">
        <v>477</v>
      </c>
      <c r="C159" s="64">
        <v>0</v>
      </c>
      <c r="D159" s="177"/>
      <c r="E159" s="177"/>
      <c r="F159" s="64">
        <v>0</v>
      </c>
      <c r="G159" s="175" t="e">
        <f>+F159/C159*100</f>
        <v>#DIV/0!</v>
      </c>
      <c r="H159" s="179"/>
      <c r="I159" s="66"/>
      <c r="J159" s="66"/>
      <c r="K159" s="66"/>
      <c r="L159" s="66"/>
      <c r="M159" s="66"/>
      <c r="N159" s="66"/>
      <c r="O159" s="66"/>
    </row>
    <row r="160" spans="1:15" x14ac:dyDescent="0.2">
      <c r="A160" s="180" t="s">
        <v>479</v>
      </c>
      <c r="B160" s="181" t="s">
        <v>480</v>
      </c>
      <c r="C160" s="179">
        <f>+C161</f>
        <v>0</v>
      </c>
      <c r="D160" s="177"/>
      <c r="E160" s="177"/>
      <c r="F160" s="179">
        <f>+F161</f>
        <v>0</v>
      </c>
      <c r="G160" s="179" t="e">
        <f>+F160/C160*100</f>
        <v>#DIV/0!</v>
      </c>
      <c r="H160" s="179"/>
      <c r="I160" s="169"/>
      <c r="J160" s="169"/>
      <c r="K160" s="169"/>
      <c r="L160" s="169"/>
      <c r="M160" s="169"/>
      <c r="N160" s="169"/>
      <c r="O160" s="169"/>
    </row>
    <row r="161" spans="1:15" x14ac:dyDescent="0.2">
      <c r="A161" s="69" t="s">
        <v>481</v>
      </c>
      <c r="B161" s="67" t="s">
        <v>480</v>
      </c>
      <c r="C161" s="64">
        <v>0</v>
      </c>
      <c r="D161" s="177"/>
      <c r="E161" s="177"/>
      <c r="F161" s="64">
        <v>0</v>
      </c>
      <c r="G161" s="175" t="e">
        <f>+F161/C161*100</f>
        <v>#DIV/0!</v>
      </c>
      <c r="H161" s="179"/>
      <c r="I161" s="66"/>
      <c r="J161" s="66"/>
      <c r="K161" s="66"/>
      <c r="L161" s="66"/>
      <c r="M161" s="66"/>
      <c r="N161" s="66"/>
      <c r="O161" s="66"/>
    </row>
    <row r="162" spans="1:15" x14ac:dyDescent="0.2">
      <c r="A162" s="180" t="s">
        <v>482</v>
      </c>
      <c r="B162" s="181" t="s">
        <v>483</v>
      </c>
      <c r="C162" s="179">
        <f>+C163</f>
        <v>0</v>
      </c>
      <c r="D162" s="177"/>
      <c r="E162" s="177"/>
      <c r="F162" s="179">
        <v>0</v>
      </c>
      <c r="G162" s="179" t="e">
        <f>+F162/C162*100</f>
        <v>#DIV/0!</v>
      </c>
      <c r="H162" s="179"/>
      <c r="I162" s="169"/>
      <c r="J162" s="169"/>
      <c r="K162" s="169"/>
      <c r="L162" s="169"/>
      <c r="M162" s="169"/>
      <c r="N162" s="169"/>
      <c r="O162" s="169"/>
    </row>
    <row r="163" spans="1:15" x14ac:dyDescent="0.2">
      <c r="A163" s="69" t="s">
        <v>484</v>
      </c>
      <c r="B163" s="67" t="s">
        <v>483</v>
      </c>
      <c r="C163" s="64">
        <v>0</v>
      </c>
      <c r="D163" s="177"/>
      <c r="E163" s="177"/>
      <c r="F163" s="64">
        <v>0</v>
      </c>
      <c r="G163" s="175" t="e">
        <f>+F163/C163*100</f>
        <v>#DIV/0!</v>
      </c>
      <c r="H163" s="179"/>
      <c r="I163" s="66"/>
      <c r="J163" s="66"/>
      <c r="K163" s="66"/>
      <c r="L163" s="66"/>
      <c r="M163" s="66"/>
      <c r="N163" s="66"/>
      <c r="O163" s="66"/>
    </row>
    <row r="164" spans="1:15" x14ac:dyDescent="0.2">
      <c r="H164" s="149"/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7"/>
  <sheetViews>
    <sheetView topLeftCell="A4" zoomScaleNormal="10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O22" sqref="O22"/>
    </sheetView>
  </sheetViews>
  <sheetFormatPr defaultRowHeight="12.75" x14ac:dyDescent="0.2"/>
  <cols>
    <col min="1" max="1" width="19" style="32" customWidth="1"/>
    <col min="2" max="2" width="49.5703125" style="35" customWidth="1"/>
    <col min="3" max="3" width="16.42578125" style="36" customWidth="1"/>
    <col min="4" max="5" width="17.7109375" style="37" bestFit="1" customWidth="1"/>
    <col min="6" max="6" width="15.7109375" style="36" customWidth="1"/>
    <col min="7" max="8" width="13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72"/>
      <c r="M1" s="72"/>
      <c r="N1" s="72"/>
      <c r="O1" s="72"/>
    </row>
    <row r="2" spans="1:15" ht="15.75" hidden="1" customHeight="1" x14ac:dyDescent="0.2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72"/>
      <c r="M2" s="72"/>
      <c r="N2" s="72"/>
      <c r="O2" s="72"/>
    </row>
    <row r="3" spans="1:15" ht="18" hidden="1" customHeight="1" x14ac:dyDescent="0.2">
      <c r="A3" s="83"/>
      <c r="B3" s="83"/>
      <c r="C3" s="83"/>
      <c r="D3" s="83"/>
      <c r="E3" s="83"/>
      <c r="F3" s="83"/>
      <c r="G3" s="83"/>
      <c r="H3" s="83"/>
      <c r="I3" s="84"/>
      <c r="J3" s="84"/>
      <c r="K3" s="84"/>
      <c r="L3" s="72"/>
      <c r="M3" s="72"/>
      <c r="N3" s="72"/>
      <c r="O3" s="72"/>
    </row>
    <row r="4" spans="1:15" ht="18" x14ac:dyDescent="0.2">
      <c r="A4" s="83"/>
      <c r="B4" s="83"/>
      <c r="C4" s="83"/>
      <c r="D4" s="83"/>
      <c r="E4" s="83"/>
      <c r="F4" s="83"/>
      <c r="G4" s="83"/>
      <c r="H4" s="83"/>
      <c r="I4" s="84"/>
      <c r="J4" s="84"/>
      <c r="K4" s="84"/>
      <c r="L4" s="72"/>
      <c r="M4" s="72"/>
      <c r="N4" s="72"/>
      <c r="O4" s="72"/>
    </row>
    <row r="5" spans="1:15" ht="15.75" customHeight="1" x14ac:dyDescent="0.2">
      <c r="A5" s="308" t="s">
        <v>53</v>
      </c>
      <c r="B5" s="308"/>
      <c r="C5" s="308"/>
      <c r="D5" s="308"/>
      <c r="E5" s="308"/>
      <c r="F5" s="308"/>
      <c r="G5" s="308"/>
      <c r="H5" s="308"/>
      <c r="I5" s="38"/>
      <c r="J5" s="38"/>
      <c r="K5" s="38"/>
      <c r="L5" s="72"/>
      <c r="M5" s="72"/>
      <c r="N5" s="72"/>
      <c r="O5" s="72"/>
    </row>
    <row r="6" spans="1:15" ht="18" x14ac:dyDescent="0.2">
      <c r="A6" s="83"/>
      <c r="B6" s="83"/>
      <c r="C6" s="83"/>
      <c r="D6" s="83"/>
      <c r="E6" s="83"/>
      <c r="F6" s="83"/>
      <c r="G6" s="83"/>
      <c r="H6" s="83"/>
      <c r="I6" s="84"/>
      <c r="J6" s="84"/>
      <c r="K6" s="84"/>
      <c r="L6" s="72"/>
      <c r="M6" s="72"/>
      <c r="N6" s="72"/>
      <c r="O6" s="72"/>
    </row>
    <row r="7" spans="1:15" s="33" customFormat="1" ht="57" x14ac:dyDescent="0.25">
      <c r="A7" s="307" t="s">
        <v>3</v>
      </c>
      <c r="B7" s="307"/>
      <c r="C7" s="162" t="s">
        <v>562</v>
      </c>
      <c r="D7" s="162" t="s">
        <v>569</v>
      </c>
      <c r="E7" s="162" t="s">
        <v>570</v>
      </c>
      <c r="F7" s="162" t="s">
        <v>571</v>
      </c>
      <c r="G7" s="86" t="s">
        <v>260</v>
      </c>
      <c r="H7" s="86" t="s">
        <v>261</v>
      </c>
      <c r="I7" s="73"/>
      <c r="J7" s="73"/>
      <c r="K7" s="73"/>
      <c r="L7" s="73"/>
      <c r="M7" s="73"/>
      <c r="N7" s="73"/>
      <c r="O7" s="73"/>
    </row>
    <row r="8" spans="1:15" s="34" customFormat="1" ht="12.75" customHeight="1" x14ac:dyDescent="0.2">
      <c r="A8" s="306">
        <v>1</v>
      </c>
      <c r="B8" s="306"/>
      <c r="C8" s="87">
        <v>2</v>
      </c>
      <c r="D8" s="87">
        <v>3</v>
      </c>
      <c r="E8" s="87">
        <v>4.3333333333333304</v>
      </c>
      <c r="F8" s="87">
        <v>5.0833333333333304</v>
      </c>
      <c r="G8" s="87">
        <v>6</v>
      </c>
      <c r="H8" s="87">
        <v>7</v>
      </c>
      <c r="I8" s="76"/>
      <c r="J8" s="76"/>
      <c r="K8" s="76"/>
      <c r="L8" s="76"/>
      <c r="M8" s="74"/>
      <c r="N8" s="74"/>
      <c r="O8" s="74"/>
    </row>
    <row r="9" spans="1:15" ht="15" customHeight="1" x14ac:dyDescent="0.2">
      <c r="A9" s="78" t="s">
        <v>27</v>
      </c>
      <c r="B9" s="78" t="s">
        <v>26</v>
      </c>
      <c r="C9" s="82" t="s">
        <v>28</v>
      </c>
      <c r="D9" s="82" t="s">
        <v>28</v>
      </c>
      <c r="E9" s="82" t="s">
        <v>28</v>
      </c>
      <c r="F9" s="82" t="s">
        <v>28</v>
      </c>
      <c r="G9" s="82" t="s">
        <v>26</v>
      </c>
      <c r="H9" s="82" t="s">
        <v>26</v>
      </c>
      <c r="I9" s="77"/>
      <c r="J9" s="77"/>
      <c r="K9" s="77"/>
      <c r="L9" s="77"/>
      <c r="M9" s="75"/>
      <c r="N9" s="75"/>
      <c r="O9" s="75"/>
    </row>
    <row r="10" spans="1:15" x14ac:dyDescent="0.2">
      <c r="A10" s="188" t="s">
        <v>29</v>
      </c>
      <c r="B10" s="188" t="s">
        <v>26</v>
      </c>
      <c r="C10" s="189">
        <f>+C11+C14+C16+C18+C24+C26</f>
        <v>14232466.969999999</v>
      </c>
      <c r="D10" s="190">
        <f>+D11+D14+D16+D18+D24+D26</f>
        <v>16197140</v>
      </c>
      <c r="E10" s="190">
        <f>+E11+E14+E16+E18+E24+E26</f>
        <v>0</v>
      </c>
      <c r="F10" s="189">
        <f>+F11+F14+F16+F18+F24+F26</f>
        <v>14150504.690000001</v>
      </c>
      <c r="G10" s="189">
        <f>+F10/C10*100</f>
        <v>99.424117546362396</v>
      </c>
      <c r="H10" s="189" t="e">
        <f>+F10/E10*100</f>
        <v>#DIV/0!</v>
      </c>
      <c r="I10" s="80"/>
      <c r="J10" s="80"/>
      <c r="K10" s="80"/>
      <c r="L10" s="80"/>
      <c r="M10" s="79"/>
      <c r="N10" s="79"/>
      <c r="O10" s="79"/>
    </row>
    <row r="11" spans="1:15" x14ac:dyDescent="0.2">
      <c r="A11" s="184" t="s">
        <v>54</v>
      </c>
      <c r="B11" s="185" t="s">
        <v>55</v>
      </c>
      <c r="C11" s="186">
        <f>+C12</f>
        <v>9577590.7699999996</v>
      </c>
      <c r="D11" s="187">
        <f>+D12</f>
        <v>11006012</v>
      </c>
      <c r="E11" s="187">
        <f>+E12</f>
        <v>0</v>
      </c>
      <c r="F11" s="186">
        <f>+F12</f>
        <v>10124158.07</v>
      </c>
      <c r="G11" s="186">
        <f t="shared" ref="G11:G47" si="0">+F11/C11*100</f>
        <v>105.70673056643869</v>
      </c>
      <c r="H11" s="186" t="e">
        <f t="shared" ref="H11:H47" si="1">+F11/E11*100</f>
        <v>#DIV/0!</v>
      </c>
      <c r="I11" s="80"/>
      <c r="J11" s="80"/>
      <c r="K11" s="80"/>
      <c r="L11" s="80"/>
      <c r="M11" s="79"/>
      <c r="N11" s="79"/>
      <c r="O11" s="79"/>
    </row>
    <row r="12" spans="1:15" x14ac:dyDescent="0.2">
      <c r="A12" s="92" t="s">
        <v>56</v>
      </c>
      <c r="B12" s="93" t="s">
        <v>55</v>
      </c>
      <c r="C12" s="91">
        <v>9577590.7699999996</v>
      </c>
      <c r="D12" s="91">
        <v>11006012</v>
      </c>
      <c r="E12" s="91"/>
      <c r="F12" s="91">
        <v>10124158.07</v>
      </c>
      <c r="G12" s="175">
        <f t="shared" si="0"/>
        <v>105.70673056643869</v>
      </c>
      <c r="H12" s="175" t="e">
        <f t="shared" si="1"/>
        <v>#DIV/0!</v>
      </c>
      <c r="I12" s="88"/>
      <c r="J12" s="88"/>
      <c r="K12" s="88"/>
      <c r="L12" s="88"/>
      <c r="M12" s="88"/>
      <c r="N12" s="88"/>
      <c r="O12" s="88"/>
    </row>
    <row r="13" spans="1:15" x14ac:dyDescent="0.2">
      <c r="A13" s="121">
        <v>12</v>
      </c>
      <c r="B13" s="156" t="s">
        <v>74</v>
      </c>
      <c r="C13" s="175">
        <v>52094.74</v>
      </c>
      <c r="D13" s="175">
        <v>0</v>
      </c>
      <c r="E13" s="175"/>
      <c r="F13" s="175">
        <v>0</v>
      </c>
      <c r="G13" s="175">
        <f t="shared" si="0"/>
        <v>0</v>
      </c>
      <c r="H13" s="175" t="e">
        <f t="shared" si="1"/>
        <v>#DIV/0!</v>
      </c>
      <c r="I13" s="169"/>
      <c r="J13" s="169"/>
      <c r="K13" s="169"/>
      <c r="L13" s="169"/>
      <c r="M13" s="169"/>
      <c r="N13" s="169"/>
      <c r="O13" s="169"/>
    </row>
    <row r="14" spans="1:15" x14ac:dyDescent="0.2">
      <c r="A14" s="184" t="s">
        <v>81</v>
      </c>
      <c r="B14" s="185" t="s">
        <v>485</v>
      </c>
      <c r="C14" s="186">
        <f>+C15</f>
        <v>904311.65</v>
      </c>
      <c r="D14" s="187">
        <f>+D15</f>
        <v>550000</v>
      </c>
      <c r="E14" s="187">
        <f>+E15</f>
        <v>0</v>
      </c>
      <c r="F14" s="186">
        <f>+F15</f>
        <v>841854.07</v>
      </c>
      <c r="G14" s="186">
        <f t="shared" si="0"/>
        <v>93.093356698434647</v>
      </c>
      <c r="H14" s="186" t="e">
        <f t="shared" si="1"/>
        <v>#DIV/0!</v>
      </c>
      <c r="I14" s="148"/>
      <c r="J14" s="148"/>
      <c r="K14" s="148"/>
      <c r="L14" s="148"/>
      <c r="M14" s="166"/>
      <c r="N14" s="166"/>
      <c r="O14" s="166"/>
    </row>
    <row r="15" spans="1:15" x14ac:dyDescent="0.2">
      <c r="A15" s="92" t="s">
        <v>83</v>
      </c>
      <c r="B15" s="93" t="s">
        <v>485</v>
      </c>
      <c r="C15" s="91">
        <v>904311.65</v>
      </c>
      <c r="D15" s="94">
        <v>550000</v>
      </c>
      <c r="E15" s="94"/>
      <c r="F15" s="91">
        <v>841854.07</v>
      </c>
      <c r="G15" s="175">
        <f t="shared" si="0"/>
        <v>93.093356698434647</v>
      </c>
      <c r="H15" s="175" t="e">
        <f t="shared" si="1"/>
        <v>#DIV/0!</v>
      </c>
      <c r="I15" s="88"/>
      <c r="J15" s="88"/>
      <c r="K15" s="88"/>
      <c r="L15" s="88"/>
      <c r="M15" s="88"/>
      <c r="N15" s="88"/>
      <c r="O15" s="88"/>
    </row>
    <row r="16" spans="1:15" x14ac:dyDescent="0.2">
      <c r="A16" s="184" t="s">
        <v>57</v>
      </c>
      <c r="B16" s="185" t="s">
        <v>58</v>
      </c>
      <c r="C16" s="186">
        <f>+C17</f>
        <v>864498.24</v>
      </c>
      <c r="D16" s="187">
        <f>+D17</f>
        <v>500000</v>
      </c>
      <c r="E16" s="187">
        <f>+E17</f>
        <v>0</v>
      </c>
      <c r="F16" s="186">
        <f>+F17</f>
        <v>451387.02</v>
      </c>
      <c r="G16" s="186">
        <f t="shared" si="0"/>
        <v>52.213758121705375</v>
      </c>
      <c r="H16" s="186" t="e">
        <f t="shared" si="1"/>
        <v>#DIV/0!</v>
      </c>
      <c r="I16" s="148"/>
      <c r="J16" s="148"/>
      <c r="K16" s="148"/>
      <c r="L16" s="148"/>
      <c r="M16" s="166"/>
      <c r="N16" s="166"/>
      <c r="O16" s="166"/>
    </row>
    <row r="17" spans="1:15" x14ac:dyDescent="0.2">
      <c r="A17" s="92" t="s">
        <v>60</v>
      </c>
      <c r="B17" s="93" t="s">
        <v>61</v>
      </c>
      <c r="C17" s="91">
        <v>864498.24</v>
      </c>
      <c r="D17" s="94">
        <v>500000</v>
      </c>
      <c r="E17" s="94"/>
      <c r="F17" s="91">
        <v>451387.02</v>
      </c>
      <c r="G17" s="175">
        <f t="shared" si="0"/>
        <v>52.213758121705375</v>
      </c>
      <c r="H17" s="175" t="e">
        <f t="shared" si="1"/>
        <v>#DIV/0!</v>
      </c>
      <c r="I17" s="88"/>
      <c r="J17" s="88"/>
      <c r="K17" s="88"/>
      <c r="L17" s="88"/>
      <c r="M17" s="88"/>
      <c r="N17" s="88"/>
      <c r="O17" s="88"/>
    </row>
    <row r="18" spans="1:15" x14ac:dyDescent="0.2">
      <c r="A18" s="184" t="s">
        <v>62</v>
      </c>
      <c r="B18" s="185" t="s">
        <v>63</v>
      </c>
      <c r="C18" s="186">
        <f>SUM(C19:C23)</f>
        <v>2658276.9699999997</v>
      </c>
      <c r="D18" s="187">
        <f>SUM(D19:D23)</f>
        <v>3901606</v>
      </c>
      <c r="E18" s="187">
        <f>SUM(E19:E23)</f>
        <v>0</v>
      </c>
      <c r="F18" s="186">
        <f>SUM(F19:F23)</f>
        <v>2478874.0700000003</v>
      </c>
      <c r="G18" s="186">
        <f t="shared" si="0"/>
        <v>93.25115847503281</v>
      </c>
      <c r="H18" s="186" t="e">
        <f t="shared" si="1"/>
        <v>#DIV/0!</v>
      </c>
      <c r="I18" s="148"/>
      <c r="J18" s="148"/>
      <c r="K18" s="148"/>
      <c r="L18" s="148"/>
      <c r="M18" s="166"/>
      <c r="N18" s="166"/>
      <c r="O18" s="166"/>
    </row>
    <row r="19" spans="1:15" x14ac:dyDescent="0.2">
      <c r="A19" s="92" t="s">
        <v>64</v>
      </c>
      <c r="B19" s="93" t="s">
        <v>65</v>
      </c>
      <c r="C19" s="91">
        <v>112160.08</v>
      </c>
      <c r="D19" s="94">
        <v>251476</v>
      </c>
      <c r="E19" s="94"/>
      <c r="F19" s="91">
        <v>344180.01</v>
      </c>
      <c r="G19" s="175">
        <f t="shared" si="0"/>
        <v>306.86498262126776</v>
      </c>
      <c r="H19" s="175" t="e">
        <f t="shared" si="1"/>
        <v>#DIV/0!</v>
      </c>
      <c r="I19" s="88"/>
      <c r="J19" s="88"/>
      <c r="K19" s="88"/>
      <c r="L19" s="88"/>
      <c r="M19" s="88"/>
      <c r="N19" s="88"/>
      <c r="O19" s="88"/>
    </row>
    <row r="20" spans="1:15" x14ac:dyDescent="0.2">
      <c r="A20" s="92" t="s">
        <v>75</v>
      </c>
      <c r="B20" s="93" t="s">
        <v>76</v>
      </c>
      <c r="C20" s="91">
        <v>1758185.31</v>
      </c>
      <c r="D20" s="94">
        <v>2909978</v>
      </c>
      <c r="E20" s="94"/>
      <c r="F20" s="91">
        <v>2015213.59</v>
      </c>
      <c r="G20" s="175">
        <f t="shared" si="0"/>
        <v>114.61895276556487</v>
      </c>
      <c r="H20" s="175" t="e">
        <f t="shared" si="1"/>
        <v>#DIV/0!</v>
      </c>
      <c r="I20" s="88"/>
      <c r="J20" s="88"/>
      <c r="K20" s="88"/>
      <c r="L20" s="88"/>
      <c r="M20" s="88"/>
      <c r="N20" s="88"/>
      <c r="O20" s="88"/>
    </row>
    <row r="21" spans="1:15" x14ac:dyDescent="0.2">
      <c r="A21" s="92" t="s">
        <v>66</v>
      </c>
      <c r="B21" s="93" t="s">
        <v>67</v>
      </c>
      <c r="C21" s="91">
        <v>417628.32</v>
      </c>
      <c r="D21" s="94">
        <v>0</v>
      </c>
      <c r="E21" s="94"/>
      <c r="F21" s="91">
        <v>0</v>
      </c>
      <c r="G21" s="175">
        <f t="shared" si="0"/>
        <v>0</v>
      </c>
      <c r="H21" s="175" t="e">
        <f t="shared" si="1"/>
        <v>#DIV/0!</v>
      </c>
      <c r="I21" s="88"/>
      <c r="J21" s="88"/>
      <c r="K21" s="88"/>
      <c r="L21" s="88"/>
      <c r="M21" s="88"/>
      <c r="N21" s="88"/>
      <c r="O21" s="88"/>
    </row>
    <row r="22" spans="1:15" x14ac:dyDescent="0.2">
      <c r="A22" s="92" t="s">
        <v>68</v>
      </c>
      <c r="B22" s="93" t="s">
        <v>69</v>
      </c>
      <c r="C22" s="91">
        <v>0</v>
      </c>
      <c r="D22" s="94">
        <v>0</v>
      </c>
      <c r="E22" s="94"/>
      <c r="F22" s="91">
        <v>0</v>
      </c>
      <c r="G22" s="175" t="e">
        <f t="shared" si="0"/>
        <v>#DIV/0!</v>
      </c>
      <c r="H22" s="175" t="e">
        <f t="shared" si="1"/>
        <v>#DIV/0!</v>
      </c>
      <c r="I22" s="88"/>
      <c r="J22" s="88"/>
      <c r="K22" s="88"/>
      <c r="L22" s="88"/>
      <c r="M22" s="88"/>
      <c r="N22" s="88"/>
      <c r="O22" s="88"/>
    </row>
    <row r="23" spans="1:15" x14ac:dyDescent="0.2">
      <c r="A23" s="92" t="s">
        <v>70</v>
      </c>
      <c r="B23" s="93" t="s">
        <v>71</v>
      </c>
      <c r="C23" s="91">
        <v>370303.26</v>
      </c>
      <c r="D23" s="94">
        <v>740152</v>
      </c>
      <c r="E23" s="94"/>
      <c r="F23" s="91">
        <v>119480.47</v>
      </c>
      <c r="G23" s="175">
        <f t="shared" si="0"/>
        <v>32.265573357361205</v>
      </c>
      <c r="H23" s="175" t="e">
        <f t="shared" si="1"/>
        <v>#DIV/0!</v>
      </c>
      <c r="I23" s="88"/>
      <c r="J23" s="88"/>
      <c r="K23" s="88"/>
      <c r="L23" s="88"/>
      <c r="M23" s="88"/>
      <c r="N23" s="88"/>
      <c r="O23" s="88"/>
    </row>
    <row r="24" spans="1:15" x14ac:dyDescent="0.2">
      <c r="A24" s="184" t="s">
        <v>30</v>
      </c>
      <c r="B24" s="185" t="s">
        <v>486</v>
      </c>
      <c r="C24" s="186">
        <f>+C25</f>
        <v>10320.34</v>
      </c>
      <c r="D24" s="187">
        <f>+D25</f>
        <v>239522</v>
      </c>
      <c r="E24" s="187">
        <f>+E25</f>
        <v>0</v>
      </c>
      <c r="F24" s="186">
        <f>+F25</f>
        <v>254231.46</v>
      </c>
      <c r="G24" s="186">
        <f t="shared" si="0"/>
        <v>2463.4019809424881</v>
      </c>
      <c r="H24" s="186" t="e">
        <f t="shared" si="1"/>
        <v>#DIV/0!</v>
      </c>
      <c r="I24" s="148"/>
      <c r="J24" s="148"/>
      <c r="K24" s="148"/>
      <c r="L24" s="148"/>
      <c r="M24" s="166"/>
      <c r="N24" s="166"/>
      <c r="O24" s="166"/>
    </row>
    <row r="25" spans="1:15" x14ac:dyDescent="0.2">
      <c r="A25" s="92" t="s">
        <v>32</v>
      </c>
      <c r="B25" s="93" t="s">
        <v>486</v>
      </c>
      <c r="C25" s="91">
        <v>10320.34</v>
      </c>
      <c r="D25" s="94">
        <v>239522</v>
      </c>
      <c r="E25" s="94"/>
      <c r="F25" s="91">
        <v>254231.46</v>
      </c>
      <c r="G25" s="175">
        <f t="shared" si="0"/>
        <v>2463.4019809424881</v>
      </c>
      <c r="H25" s="175" t="e">
        <f t="shared" si="1"/>
        <v>#DIV/0!</v>
      </c>
      <c r="I25" s="88"/>
      <c r="J25" s="88"/>
      <c r="K25" s="88"/>
      <c r="L25" s="88"/>
      <c r="M25" s="88"/>
      <c r="N25" s="88"/>
      <c r="O25" s="88"/>
    </row>
    <row r="26" spans="1:15" x14ac:dyDescent="0.2">
      <c r="A26" s="184" t="s">
        <v>337</v>
      </c>
      <c r="B26" s="185" t="s">
        <v>487</v>
      </c>
      <c r="C26" s="186">
        <f>+C27</f>
        <v>217469</v>
      </c>
      <c r="D26" s="187">
        <f>+D27</f>
        <v>0</v>
      </c>
      <c r="E26" s="187">
        <f>+E27</f>
        <v>0</v>
      </c>
      <c r="F26" s="186">
        <f>+F27</f>
        <v>0</v>
      </c>
      <c r="G26" s="186">
        <f t="shared" si="0"/>
        <v>0</v>
      </c>
      <c r="H26" s="186" t="e">
        <f t="shared" si="1"/>
        <v>#DIV/0!</v>
      </c>
      <c r="I26" s="148"/>
      <c r="J26" s="148"/>
      <c r="K26" s="148"/>
      <c r="L26" s="148"/>
      <c r="M26" s="166"/>
      <c r="N26" s="166"/>
      <c r="O26" s="166"/>
    </row>
    <row r="27" spans="1:15" x14ac:dyDescent="0.2">
      <c r="A27" s="92" t="s">
        <v>339</v>
      </c>
      <c r="B27" s="93" t="s">
        <v>487</v>
      </c>
      <c r="C27" s="91">
        <v>217469</v>
      </c>
      <c r="D27" s="94">
        <v>0</v>
      </c>
      <c r="E27" s="94"/>
      <c r="F27" s="91">
        <v>0</v>
      </c>
      <c r="G27" s="175">
        <f t="shared" si="0"/>
        <v>0</v>
      </c>
      <c r="H27" s="175" t="e">
        <f t="shared" si="1"/>
        <v>#DIV/0!</v>
      </c>
      <c r="I27" s="88"/>
      <c r="J27" s="88"/>
      <c r="K27" s="88"/>
      <c r="L27" s="88"/>
      <c r="M27" s="88"/>
      <c r="N27" s="88"/>
      <c r="O27" s="88"/>
    </row>
    <row r="28" spans="1:15" x14ac:dyDescent="0.2">
      <c r="A28" s="188" t="s">
        <v>72</v>
      </c>
      <c r="B28" s="188" t="s">
        <v>26</v>
      </c>
      <c r="C28" s="189">
        <f>+C29+C32+C34+C36+C42+C44+C46</f>
        <v>13213562.720000001</v>
      </c>
      <c r="D28" s="190">
        <f>+D29+D32+D34+D36+D42+D44+D46</f>
        <v>15421594</v>
      </c>
      <c r="E28" s="190">
        <f>+E29+E32+E34+E36+E42+E44+E46</f>
        <v>0</v>
      </c>
      <c r="F28" s="189">
        <f>F29+F32+F34+F36+F42+F44+F46</f>
        <v>15734245.540000001</v>
      </c>
      <c r="G28" s="189">
        <f t="shared" si="0"/>
        <v>119.07648128982432</v>
      </c>
      <c r="H28" s="189" t="e">
        <f t="shared" si="1"/>
        <v>#DIV/0!</v>
      </c>
      <c r="I28" s="81"/>
      <c r="J28" s="81"/>
      <c r="K28" s="81"/>
      <c r="L28" s="81"/>
      <c r="M28" s="81"/>
      <c r="N28" s="81"/>
      <c r="O28" s="81"/>
    </row>
    <row r="29" spans="1:15" x14ac:dyDescent="0.2">
      <c r="A29" s="184" t="s">
        <v>54</v>
      </c>
      <c r="B29" s="185" t="s">
        <v>55</v>
      </c>
      <c r="C29" s="186">
        <f>+C30+C31</f>
        <v>9652654.5899999999</v>
      </c>
      <c r="D29" s="187">
        <f>+D30+D31</f>
        <v>11006012</v>
      </c>
      <c r="E29" s="187">
        <f>+E30+E31</f>
        <v>0</v>
      </c>
      <c r="F29" s="186">
        <f>+F30+F31</f>
        <v>11106658</v>
      </c>
      <c r="G29" s="186">
        <f t="shared" si="0"/>
        <v>115.06324914502095</v>
      </c>
      <c r="H29" s="186" t="e">
        <f t="shared" si="1"/>
        <v>#DIV/0!</v>
      </c>
      <c r="I29" s="148"/>
      <c r="J29" s="148"/>
      <c r="K29" s="148"/>
      <c r="L29" s="148"/>
      <c r="M29" s="166"/>
      <c r="N29" s="166"/>
      <c r="O29" s="166"/>
    </row>
    <row r="30" spans="1:15" x14ac:dyDescent="0.2">
      <c r="A30" s="92" t="s">
        <v>56</v>
      </c>
      <c r="B30" s="93" t="s">
        <v>55</v>
      </c>
      <c r="C30" s="91">
        <v>9652654.5899999999</v>
      </c>
      <c r="D30" s="94">
        <v>11006012</v>
      </c>
      <c r="E30" s="94"/>
      <c r="F30" s="91">
        <v>11106658</v>
      </c>
      <c r="G30" s="175">
        <f t="shared" si="0"/>
        <v>115.06324914502095</v>
      </c>
      <c r="H30" s="175" t="e">
        <f t="shared" si="1"/>
        <v>#DIV/0!</v>
      </c>
      <c r="I30" s="88"/>
      <c r="J30" s="88"/>
      <c r="K30" s="88"/>
      <c r="L30" s="88"/>
      <c r="M30" s="88"/>
      <c r="N30" s="88"/>
      <c r="O30" s="88"/>
    </row>
    <row r="31" spans="1:15" x14ac:dyDescent="0.2">
      <c r="A31" s="92" t="s">
        <v>73</v>
      </c>
      <c r="B31" s="93" t="s">
        <v>74</v>
      </c>
      <c r="C31" s="91">
        <v>0</v>
      </c>
      <c r="D31" s="94">
        <v>0</v>
      </c>
      <c r="E31" s="94"/>
      <c r="F31" s="91">
        <v>0</v>
      </c>
      <c r="G31" s="175" t="e">
        <f t="shared" si="0"/>
        <v>#DIV/0!</v>
      </c>
      <c r="H31" s="175" t="e">
        <f t="shared" si="1"/>
        <v>#DIV/0!</v>
      </c>
      <c r="I31" s="88"/>
      <c r="J31" s="88"/>
      <c r="K31" s="88"/>
      <c r="L31" s="88"/>
      <c r="M31" s="88"/>
      <c r="N31" s="88"/>
      <c r="O31" s="88"/>
    </row>
    <row r="32" spans="1:15" x14ac:dyDescent="0.2">
      <c r="A32" s="184" t="s">
        <v>81</v>
      </c>
      <c r="B32" s="185" t="s">
        <v>485</v>
      </c>
      <c r="C32" s="186">
        <f>+C33</f>
        <v>959236.8</v>
      </c>
      <c r="D32" s="187">
        <f>+D33</f>
        <v>558347</v>
      </c>
      <c r="E32" s="187">
        <f>+E33</f>
        <v>0</v>
      </c>
      <c r="F32" s="186">
        <f>+F33</f>
        <v>895128.85</v>
      </c>
      <c r="G32" s="186">
        <f t="shared" si="0"/>
        <v>93.316775378092245</v>
      </c>
      <c r="H32" s="186" t="e">
        <f t="shared" si="1"/>
        <v>#DIV/0!</v>
      </c>
      <c r="I32" s="148"/>
      <c r="J32" s="148"/>
      <c r="K32" s="148"/>
      <c r="L32" s="148"/>
      <c r="M32" s="166"/>
      <c r="N32" s="166"/>
      <c r="O32" s="166"/>
    </row>
    <row r="33" spans="1:15" x14ac:dyDescent="0.2">
      <c r="A33" s="92" t="s">
        <v>83</v>
      </c>
      <c r="B33" s="93" t="s">
        <v>485</v>
      </c>
      <c r="C33" s="91">
        <v>959236.8</v>
      </c>
      <c r="D33" s="94">
        <v>558347</v>
      </c>
      <c r="E33" s="94"/>
      <c r="F33" s="91">
        <v>895128.85</v>
      </c>
      <c r="G33" s="175">
        <f t="shared" si="0"/>
        <v>93.316775378092245</v>
      </c>
      <c r="H33" s="175" t="e">
        <f t="shared" si="1"/>
        <v>#DIV/0!</v>
      </c>
      <c r="I33" s="88"/>
      <c r="J33" s="88"/>
      <c r="K33" s="88"/>
      <c r="L33" s="88"/>
      <c r="M33" s="88"/>
      <c r="N33" s="88"/>
      <c r="O33" s="88"/>
    </row>
    <row r="34" spans="1:15" x14ac:dyDescent="0.2">
      <c r="A34" s="184" t="s">
        <v>57</v>
      </c>
      <c r="B34" s="185" t="s">
        <v>58</v>
      </c>
      <c r="C34" s="186">
        <f>+C35</f>
        <v>671983.61</v>
      </c>
      <c r="D34" s="187">
        <f>+D35</f>
        <v>490970</v>
      </c>
      <c r="E34" s="187">
        <f>+E35</f>
        <v>0</v>
      </c>
      <c r="F34" s="186">
        <f>+F35</f>
        <v>502309.83</v>
      </c>
      <c r="G34" s="186">
        <f t="shared" si="0"/>
        <v>74.750309758299011</v>
      </c>
      <c r="H34" s="186" t="e">
        <f t="shared" si="1"/>
        <v>#DIV/0!</v>
      </c>
      <c r="I34" s="148"/>
      <c r="J34" s="148"/>
      <c r="K34" s="148"/>
      <c r="L34" s="148"/>
      <c r="M34" s="166"/>
      <c r="N34" s="166"/>
      <c r="O34" s="166"/>
    </row>
    <row r="35" spans="1:15" x14ac:dyDescent="0.2">
      <c r="A35" s="92" t="s">
        <v>60</v>
      </c>
      <c r="B35" s="93" t="s">
        <v>61</v>
      </c>
      <c r="C35" s="91">
        <v>671983.61</v>
      </c>
      <c r="D35" s="94">
        <v>490970</v>
      </c>
      <c r="E35" s="94"/>
      <c r="F35" s="91">
        <v>502309.83</v>
      </c>
      <c r="G35" s="175">
        <f t="shared" si="0"/>
        <v>74.750309758299011</v>
      </c>
      <c r="H35" s="175" t="e">
        <f t="shared" si="1"/>
        <v>#DIV/0!</v>
      </c>
      <c r="I35" s="88"/>
      <c r="J35" s="88"/>
      <c r="K35" s="88"/>
      <c r="L35" s="88"/>
      <c r="M35" s="88"/>
      <c r="N35" s="88"/>
      <c r="O35" s="88"/>
    </row>
    <row r="36" spans="1:15" x14ac:dyDescent="0.2">
      <c r="A36" s="184" t="s">
        <v>62</v>
      </c>
      <c r="B36" s="185" t="s">
        <v>63</v>
      </c>
      <c r="C36" s="186">
        <f>SUM(C37:C41)</f>
        <v>1805592.4900000002</v>
      </c>
      <c r="D36" s="187">
        <f>SUM(D37:D41)</f>
        <v>3345530</v>
      </c>
      <c r="E36" s="187">
        <f>SUM(E37:E41)</f>
        <v>0</v>
      </c>
      <c r="F36" s="186">
        <f>SUM(F37:F41)</f>
        <v>2837756.7800000003</v>
      </c>
      <c r="G36" s="186">
        <f t="shared" si="0"/>
        <v>157.16485285115468</v>
      </c>
      <c r="H36" s="186" t="e">
        <f t="shared" si="1"/>
        <v>#DIV/0!</v>
      </c>
      <c r="I36" s="148"/>
      <c r="J36" s="148"/>
      <c r="K36" s="148"/>
      <c r="L36" s="148"/>
      <c r="M36" s="166"/>
      <c r="N36" s="166"/>
      <c r="O36" s="166"/>
    </row>
    <row r="37" spans="1:15" x14ac:dyDescent="0.2">
      <c r="A37" s="92" t="s">
        <v>64</v>
      </c>
      <c r="B37" s="93" t="s">
        <v>65</v>
      </c>
      <c r="C37" s="91">
        <v>144144.26</v>
      </c>
      <c r="D37" s="94">
        <v>115193</v>
      </c>
      <c r="E37" s="94"/>
      <c r="F37" s="91">
        <v>198577.79</v>
      </c>
      <c r="G37" s="175">
        <f t="shared" si="0"/>
        <v>137.763231085303</v>
      </c>
      <c r="H37" s="175" t="e">
        <f t="shared" si="1"/>
        <v>#DIV/0!</v>
      </c>
      <c r="I37" s="88"/>
      <c r="J37" s="88"/>
      <c r="K37" s="88"/>
      <c r="L37" s="88"/>
      <c r="M37" s="88"/>
      <c r="N37" s="88"/>
      <c r="O37" s="88"/>
    </row>
    <row r="38" spans="1:15" x14ac:dyDescent="0.2">
      <c r="A38" s="92" t="s">
        <v>75</v>
      </c>
      <c r="B38" s="93" t="s">
        <v>76</v>
      </c>
      <c r="C38" s="91">
        <v>1589705.77</v>
      </c>
      <c r="D38" s="94">
        <v>2609665</v>
      </c>
      <c r="E38" s="94"/>
      <c r="F38" s="91">
        <v>2125641.77</v>
      </c>
      <c r="G38" s="175">
        <f t="shared" si="0"/>
        <v>133.71290525038481</v>
      </c>
      <c r="H38" s="175" t="e">
        <f t="shared" si="1"/>
        <v>#DIV/0!</v>
      </c>
      <c r="I38" s="88"/>
      <c r="J38" s="88"/>
      <c r="K38" s="88"/>
      <c r="L38" s="88"/>
      <c r="M38" s="88"/>
      <c r="N38" s="88"/>
      <c r="O38" s="88"/>
    </row>
    <row r="39" spans="1:15" x14ac:dyDescent="0.2">
      <c r="A39" s="92" t="s">
        <v>66</v>
      </c>
      <c r="B39" s="93" t="s">
        <v>67</v>
      </c>
      <c r="C39" s="91">
        <v>46413.11</v>
      </c>
      <c r="D39" s="94">
        <v>0</v>
      </c>
      <c r="E39" s="94"/>
      <c r="F39" s="91">
        <v>0</v>
      </c>
      <c r="G39" s="175">
        <f t="shared" si="0"/>
        <v>0</v>
      </c>
      <c r="H39" s="175" t="e">
        <f t="shared" si="1"/>
        <v>#DIV/0!</v>
      </c>
      <c r="I39" s="88"/>
      <c r="J39" s="88"/>
      <c r="K39" s="88"/>
      <c r="L39" s="88"/>
      <c r="M39" s="88"/>
      <c r="N39" s="88"/>
      <c r="O39" s="88"/>
    </row>
    <row r="40" spans="1:15" x14ac:dyDescent="0.2">
      <c r="A40" s="92" t="s">
        <v>68</v>
      </c>
      <c r="B40" s="93" t="s">
        <v>69</v>
      </c>
      <c r="C40" s="91">
        <v>0</v>
      </c>
      <c r="D40" s="94">
        <v>0</v>
      </c>
      <c r="E40" s="94"/>
      <c r="F40" s="91">
        <v>0</v>
      </c>
      <c r="G40" s="175" t="e">
        <f t="shared" si="0"/>
        <v>#DIV/0!</v>
      </c>
      <c r="H40" s="175" t="e">
        <f t="shared" si="1"/>
        <v>#DIV/0!</v>
      </c>
      <c r="I40" s="88"/>
      <c r="J40" s="88"/>
      <c r="K40" s="88"/>
      <c r="L40" s="88"/>
      <c r="M40" s="88"/>
      <c r="N40" s="88"/>
      <c r="O40" s="88"/>
    </row>
    <row r="41" spans="1:15" x14ac:dyDescent="0.2">
      <c r="A41" s="92" t="s">
        <v>70</v>
      </c>
      <c r="B41" s="93" t="s">
        <v>71</v>
      </c>
      <c r="C41" s="91">
        <v>25329.35</v>
      </c>
      <c r="D41" s="94">
        <v>620672</v>
      </c>
      <c r="E41" s="94"/>
      <c r="F41" s="91">
        <v>513537.22</v>
      </c>
      <c r="G41" s="175">
        <f t="shared" si="0"/>
        <v>2027.4393934309408</v>
      </c>
      <c r="H41" s="175" t="e">
        <f t="shared" si="1"/>
        <v>#DIV/0!</v>
      </c>
      <c r="I41" s="88"/>
      <c r="J41" s="88"/>
      <c r="K41" s="88"/>
      <c r="L41" s="88"/>
      <c r="M41" s="88"/>
      <c r="N41" s="88"/>
      <c r="O41" s="88"/>
    </row>
    <row r="42" spans="1:15" x14ac:dyDescent="0.2">
      <c r="A42" s="184" t="s">
        <v>30</v>
      </c>
      <c r="B42" s="185" t="s">
        <v>486</v>
      </c>
      <c r="C42" s="186">
        <f>+C43</f>
        <v>86179.83</v>
      </c>
      <c r="D42" s="187">
        <f>+D43</f>
        <v>20735</v>
      </c>
      <c r="E42" s="187">
        <f>+E43</f>
        <v>0</v>
      </c>
      <c r="F42" s="186">
        <f>+F43</f>
        <v>152676.16</v>
      </c>
      <c r="G42" s="186">
        <f t="shared" si="0"/>
        <v>177.15996886974597</v>
      </c>
      <c r="H42" s="186" t="e">
        <f t="shared" si="1"/>
        <v>#DIV/0!</v>
      </c>
      <c r="I42" s="148"/>
      <c r="J42" s="148"/>
      <c r="K42" s="148"/>
      <c r="L42" s="148"/>
      <c r="M42" s="166"/>
      <c r="N42" s="166"/>
      <c r="O42" s="166"/>
    </row>
    <row r="43" spans="1:15" x14ac:dyDescent="0.2">
      <c r="A43" s="92" t="s">
        <v>32</v>
      </c>
      <c r="B43" s="93" t="s">
        <v>486</v>
      </c>
      <c r="C43" s="91">
        <v>86179.83</v>
      </c>
      <c r="D43" s="94">
        <v>20735</v>
      </c>
      <c r="E43" s="94"/>
      <c r="F43" s="91">
        <v>152676.16</v>
      </c>
      <c r="G43" s="175">
        <f t="shared" si="0"/>
        <v>177.15996886974597</v>
      </c>
      <c r="H43" s="175" t="e">
        <f t="shared" si="1"/>
        <v>#DIV/0!</v>
      </c>
      <c r="I43" s="88"/>
      <c r="J43" s="88"/>
      <c r="K43" s="88"/>
      <c r="L43" s="88"/>
      <c r="M43" s="88"/>
      <c r="N43" s="88"/>
      <c r="O43" s="88"/>
    </row>
    <row r="44" spans="1:15" x14ac:dyDescent="0.2">
      <c r="A44" s="184" t="s">
        <v>337</v>
      </c>
      <c r="B44" s="185" t="s">
        <v>487</v>
      </c>
      <c r="C44" s="186">
        <f>+C45</f>
        <v>989</v>
      </c>
      <c r="D44" s="187">
        <f>+D45</f>
        <v>0</v>
      </c>
      <c r="E44" s="187">
        <f>+E45</f>
        <v>0</v>
      </c>
      <c r="F44" s="186">
        <f>+F45</f>
        <v>195303.15</v>
      </c>
      <c r="G44" s="186">
        <f t="shared" si="0"/>
        <v>19747.537917087968</v>
      </c>
      <c r="H44" s="186" t="e">
        <f t="shared" si="1"/>
        <v>#DIV/0!</v>
      </c>
      <c r="I44" s="148"/>
      <c r="J44" s="148"/>
      <c r="K44" s="148"/>
      <c r="L44" s="148"/>
      <c r="M44" s="166"/>
      <c r="N44" s="166"/>
      <c r="O44" s="166"/>
    </row>
    <row r="45" spans="1:15" x14ac:dyDescent="0.2">
      <c r="A45" s="92" t="s">
        <v>339</v>
      </c>
      <c r="B45" s="93" t="s">
        <v>487</v>
      </c>
      <c r="C45" s="91">
        <v>989</v>
      </c>
      <c r="D45" s="94">
        <v>0</v>
      </c>
      <c r="E45" s="94"/>
      <c r="F45" s="91">
        <v>195303.15</v>
      </c>
      <c r="G45" s="175">
        <f t="shared" si="0"/>
        <v>19747.537917087968</v>
      </c>
      <c r="H45" s="175" t="e">
        <f t="shared" si="1"/>
        <v>#DIV/0!</v>
      </c>
      <c r="I45" s="88"/>
      <c r="J45" s="88"/>
      <c r="K45" s="88"/>
      <c r="L45" s="88"/>
      <c r="M45" s="88"/>
      <c r="N45" s="88"/>
      <c r="O45" s="88"/>
    </row>
    <row r="46" spans="1:15" x14ac:dyDescent="0.2">
      <c r="A46" s="184" t="s">
        <v>77</v>
      </c>
      <c r="B46" s="185" t="s">
        <v>78</v>
      </c>
      <c r="C46" s="186">
        <f>+C47</f>
        <v>36926.400000000001</v>
      </c>
      <c r="D46" s="187">
        <f>+D47</f>
        <v>0</v>
      </c>
      <c r="E46" s="187">
        <f>+E47</f>
        <v>0</v>
      </c>
      <c r="F46" s="186">
        <f>+F47</f>
        <v>44412.77</v>
      </c>
      <c r="G46" s="186">
        <f t="shared" si="0"/>
        <v>120.27376077819663</v>
      </c>
      <c r="H46" s="186" t="e">
        <f t="shared" si="1"/>
        <v>#DIV/0!</v>
      </c>
      <c r="I46" s="148"/>
      <c r="J46" s="148"/>
      <c r="K46" s="148"/>
      <c r="L46" s="148"/>
      <c r="M46" s="166"/>
      <c r="N46" s="166"/>
      <c r="O46" s="166"/>
    </row>
    <row r="47" spans="1:15" x14ac:dyDescent="0.2">
      <c r="A47" s="92" t="s">
        <v>79</v>
      </c>
      <c r="B47" s="93" t="s">
        <v>78</v>
      </c>
      <c r="C47" s="91">
        <v>36926.400000000001</v>
      </c>
      <c r="D47" s="91">
        <v>0</v>
      </c>
      <c r="E47" s="94"/>
      <c r="F47" s="91">
        <v>44412.77</v>
      </c>
      <c r="G47" s="175">
        <f t="shared" si="0"/>
        <v>120.27376077819663</v>
      </c>
      <c r="H47" s="175" t="e">
        <f t="shared" si="1"/>
        <v>#DIV/0!</v>
      </c>
      <c r="I47" s="88"/>
      <c r="J47" s="88"/>
      <c r="K47" s="88"/>
      <c r="L47" s="88"/>
      <c r="M47" s="88"/>
      <c r="N47" s="88"/>
      <c r="O47" s="88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D15" sqref="D15"/>
    </sheetView>
  </sheetViews>
  <sheetFormatPr defaultRowHeight="12.75" x14ac:dyDescent="0.2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95"/>
      <c r="M1" s="95"/>
      <c r="N1" s="95"/>
      <c r="O1" s="95"/>
    </row>
    <row r="2" spans="1:15" ht="15.75" hidden="1" customHeight="1" x14ac:dyDescent="0.2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95"/>
      <c r="M2" s="95"/>
      <c r="N2" s="95"/>
      <c r="O2" s="95"/>
    </row>
    <row r="3" spans="1:15" ht="18" hidden="1" customHeight="1" x14ac:dyDescent="0.2">
      <c r="A3" s="101"/>
      <c r="B3" s="101"/>
      <c r="C3" s="101"/>
      <c r="D3" s="101"/>
      <c r="E3" s="101"/>
      <c r="F3" s="101"/>
      <c r="G3" s="101"/>
      <c r="H3" s="101"/>
      <c r="I3" s="102"/>
      <c r="J3" s="102"/>
      <c r="K3" s="102"/>
      <c r="L3" s="95"/>
      <c r="M3" s="95"/>
      <c r="N3" s="95"/>
      <c r="O3" s="95"/>
    </row>
    <row r="4" spans="1:15" ht="18" x14ac:dyDescent="0.2">
      <c r="A4" s="101"/>
      <c r="B4" s="101"/>
      <c r="C4" s="101"/>
      <c r="D4" s="101"/>
      <c r="E4" s="101"/>
      <c r="F4" s="101"/>
      <c r="G4" s="101"/>
      <c r="H4" s="101"/>
      <c r="I4" s="102"/>
      <c r="J4" s="102"/>
      <c r="K4" s="102"/>
      <c r="L4" s="95"/>
      <c r="M4" s="95"/>
      <c r="N4" s="95"/>
      <c r="O4" s="95"/>
    </row>
    <row r="5" spans="1:15" ht="15.75" customHeight="1" x14ac:dyDescent="0.2">
      <c r="A5" s="308" t="s">
        <v>488</v>
      </c>
      <c r="B5" s="308"/>
      <c r="C5" s="308"/>
      <c r="D5" s="308"/>
      <c r="E5" s="308"/>
      <c r="F5" s="308"/>
      <c r="G5" s="308"/>
      <c r="H5" s="308"/>
      <c r="I5" s="38"/>
      <c r="J5" s="38"/>
      <c r="K5" s="38"/>
      <c r="L5" s="95"/>
      <c r="M5" s="95"/>
      <c r="N5" s="95"/>
      <c r="O5" s="95"/>
    </row>
    <row r="6" spans="1:15" ht="18" x14ac:dyDescent="0.2">
      <c r="A6" s="101"/>
      <c r="B6" s="101"/>
      <c r="C6" s="101"/>
      <c r="D6" s="101"/>
      <c r="E6" s="101"/>
      <c r="F6" s="101"/>
      <c r="G6" s="101"/>
      <c r="H6" s="101"/>
      <c r="I6" s="102"/>
      <c r="J6" s="102"/>
      <c r="K6" s="102"/>
      <c r="L6" s="95"/>
      <c r="M6" s="95"/>
      <c r="N6" s="95"/>
      <c r="O6" s="95"/>
    </row>
    <row r="7" spans="1:15" s="33" customFormat="1" ht="57" x14ac:dyDescent="0.25">
      <c r="A7" s="307" t="s">
        <v>3</v>
      </c>
      <c r="B7" s="307"/>
      <c r="C7" s="162" t="s">
        <v>562</v>
      </c>
      <c r="D7" s="162" t="s">
        <v>569</v>
      </c>
      <c r="E7" s="162" t="s">
        <v>570</v>
      </c>
      <c r="F7" s="162" t="s">
        <v>571</v>
      </c>
      <c r="G7" s="111" t="s">
        <v>260</v>
      </c>
      <c r="H7" s="111" t="s">
        <v>261</v>
      </c>
      <c r="I7" s="96"/>
      <c r="J7" s="96"/>
      <c r="K7" s="96"/>
      <c r="L7" s="96"/>
      <c r="M7" s="96"/>
      <c r="N7" s="96"/>
      <c r="O7" s="96"/>
    </row>
    <row r="8" spans="1:15" s="34" customFormat="1" ht="12.75" customHeight="1" x14ac:dyDescent="0.2">
      <c r="A8" s="306">
        <v>1</v>
      </c>
      <c r="B8" s="306"/>
      <c r="C8" s="112">
        <v>2</v>
      </c>
      <c r="D8" s="112">
        <v>3</v>
      </c>
      <c r="E8" s="112">
        <v>4.3333333333333304</v>
      </c>
      <c r="F8" s="112">
        <v>5.0833333333333304</v>
      </c>
      <c r="G8" s="112">
        <v>6</v>
      </c>
      <c r="H8" s="112">
        <v>7</v>
      </c>
      <c r="I8" s="98"/>
      <c r="J8" s="98"/>
      <c r="K8" s="98"/>
      <c r="L8" s="98"/>
      <c r="M8" s="97"/>
      <c r="N8" s="97"/>
      <c r="O8" s="97"/>
    </row>
    <row r="9" spans="1:15" ht="15" customHeight="1" x14ac:dyDescent="0.2">
      <c r="A9" s="129" t="s">
        <v>560</v>
      </c>
      <c r="B9" s="129" t="s">
        <v>26</v>
      </c>
      <c r="C9" s="132" t="s">
        <v>28</v>
      </c>
      <c r="D9" s="132" t="s">
        <v>28</v>
      </c>
      <c r="E9" s="132" t="s">
        <v>28</v>
      </c>
      <c r="F9" s="132" t="s">
        <v>28</v>
      </c>
      <c r="G9" s="132" t="s">
        <v>26</v>
      </c>
      <c r="H9" s="132" t="s">
        <v>26</v>
      </c>
      <c r="I9" s="147"/>
      <c r="J9" s="147"/>
      <c r="K9" s="147"/>
      <c r="L9" s="147"/>
      <c r="M9" s="165"/>
      <c r="N9" s="165"/>
      <c r="O9" s="165"/>
    </row>
    <row r="10" spans="1:15" x14ac:dyDescent="0.2">
      <c r="A10" s="199"/>
      <c r="B10" s="204" t="s">
        <v>255</v>
      </c>
      <c r="C10" s="198">
        <f>+C11+C13</f>
        <v>13176636.26</v>
      </c>
      <c r="D10" s="198">
        <f>+D11+D13</f>
        <v>15421594</v>
      </c>
      <c r="E10" s="198">
        <f>+E11+E13</f>
        <v>0</v>
      </c>
      <c r="F10" s="198">
        <f>+F11+F13</f>
        <v>15689832.77</v>
      </c>
      <c r="G10" s="189">
        <f>+F10/C10*100</f>
        <v>119.07312655832544</v>
      </c>
      <c r="H10" s="189" t="e">
        <f>+F10/E10*100</f>
        <v>#DIV/0!</v>
      </c>
      <c r="I10" s="113"/>
      <c r="J10" s="113"/>
      <c r="K10" s="113"/>
      <c r="L10" s="113"/>
      <c r="M10" s="114"/>
      <c r="N10" s="114"/>
      <c r="O10" s="114"/>
    </row>
    <row r="11" spans="1:15" x14ac:dyDescent="0.2">
      <c r="A11" s="184" t="s">
        <v>489</v>
      </c>
      <c r="B11" s="185" t="s">
        <v>490</v>
      </c>
      <c r="C11" s="186">
        <f>+C12</f>
        <v>0</v>
      </c>
      <c r="D11" s="187">
        <f>+D12</f>
        <v>0</v>
      </c>
      <c r="E11" s="187">
        <f>+E12</f>
        <v>0</v>
      </c>
      <c r="F11" s="186">
        <f>+F12</f>
        <v>0</v>
      </c>
      <c r="G11" s="186" t="e">
        <f>+F11/C11*100</f>
        <v>#DIV/0!</v>
      </c>
      <c r="H11" s="186" t="e">
        <f>+F11/E11*100</f>
        <v>#DIV/0!</v>
      </c>
      <c r="I11" s="116"/>
      <c r="J11" s="116"/>
      <c r="K11" s="116"/>
      <c r="L11" s="116"/>
      <c r="M11" s="115"/>
      <c r="N11" s="115"/>
      <c r="O11" s="115"/>
    </row>
    <row r="12" spans="1:15" x14ac:dyDescent="0.2">
      <c r="A12" s="121" t="s">
        <v>491</v>
      </c>
      <c r="B12" s="122" t="s">
        <v>492</v>
      </c>
      <c r="C12" s="117">
        <v>0</v>
      </c>
      <c r="D12" s="118"/>
      <c r="E12" s="118"/>
      <c r="F12" s="117"/>
      <c r="G12" s="175" t="e">
        <f>+F12/C12*100</f>
        <v>#DIV/0!</v>
      </c>
      <c r="H12" s="175" t="e">
        <f>+F12/E12*100</f>
        <v>#DIV/0!</v>
      </c>
      <c r="I12" s="119"/>
      <c r="J12" s="119"/>
      <c r="K12" s="119"/>
      <c r="L12" s="119"/>
      <c r="M12" s="120"/>
      <c r="N12" s="120"/>
      <c r="O12" s="120"/>
    </row>
    <row r="13" spans="1:15" x14ac:dyDescent="0.2">
      <c r="A13" s="184" t="s">
        <v>493</v>
      </c>
      <c r="B13" s="185" t="s">
        <v>494</v>
      </c>
      <c r="C13" s="186">
        <f>+C14</f>
        <v>13176636.26</v>
      </c>
      <c r="D13" s="187">
        <f>+D14</f>
        <v>15421594</v>
      </c>
      <c r="E13" s="187">
        <f>+E14</f>
        <v>0</v>
      </c>
      <c r="F13" s="186">
        <f>+F14</f>
        <v>15689832.77</v>
      </c>
      <c r="G13" s="186">
        <f>+F13/C13*100</f>
        <v>119.07312655832544</v>
      </c>
      <c r="H13" s="186" t="e">
        <f>+F13/E13*100</f>
        <v>#DIV/0!</v>
      </c>
      <c r="I13" s="116"/>
      <c r="J13" s="116"/>
      <c r="K13" s="116"/>
      <c r="L13" s="116"/>
      <c r="M13" s="115"/>
      <c r="N13" s="115"/>
      <c r="O13" s="115"/>
    </row>
    <row r="14" spans="1:15" x14ac:dyDescent="0.2">
      <c r="A14" s="121" t="s">
        <v>495</v>
      </c>
      <c r="B14" s="156" t="s">
        <v>496</v>
      </c>
      <c r="C14" s="117">
        <v>13176636.26</v>
      </c>
      <c r="D14" s="118">
        <v>15421594</v>
      </c>
      <c r="E14" s="118"/>
      <c r="F14" s="117">
        <v>15689832.77</v>
      </c>
      <c r="G14" s="175">
        <f>+F14/C14*100</f>
        <v>119.07312655832544</v>
      </c>
      <c r="H14" s="175" t="e">
        <f>+F14/E14*100</f>
        <v>#DIV/0!</v>
      </c>
      <c r="I14" s="120"/>
      <c r="J14" s="120"/>
      <c r="K14" s="120"/>
      <c r="L14" s="120"/>
      <c r="M14" s="120"/>
      <c r="N14" s="120"/>
      <c r="O14" s="120"/>
    </row>
    <row r="15" spans="1:15" x14ac:dyDescent="0.2">
      <c r="A15" s="99"/>
      <c r="B15" s="103"/>
      <c r="C15" s="104"/>
      <c r="D15" s="105"/>
      <c r="E15" s="105"/>
      <c r="F15" s="104"/>
      <c r="G15" s="104"/>
      <c r="H15" s="104"/>
      <c r="I15" s="100"/>
      <c r="J15" s="100"/>
      <c r="K15" s="100"/>
      <c r="L15" s="100"/>
      <c r="M15" s="100"/>
      <c r="N15" s="100"/>
      <c r="O15" s="100"/>
    </row>
    <row r="16" spans="1:15" x14ac:dyDescent="0.2">
      <c r="A16" s="109"/>
      <c r="B16" s="110"/>
      <c r="C16" s="106"/>
      <c r="D16" s="107"/>
      <c r="E16" s="107"/>
      <c r="F16" s="106"/>
      <c r="G16" s="106"/>
      <c r="H16" s="106"/>
      <c r="I16" s="108"/>
      <c r="J16" s="108"/>
      <c r="K16" s="108"/>
      <c r="L16" s="108"/>
      <c r="M16" s="108"/>
      <c r="N16" s="108"/>
      <c r="O16" s="108"/>
    </row>
    <row r="17" spans="1:15" x14ac:dyDescent="0.2">
      <c r="A17" s="109"/>
      <c r="B17" s="110"/>
      <c r="C17" s="106"/>
      <c r="D17" s="107"/>
      <c r="E17" s="107"/>
      <c r="F17" s="106"/>
      <c r="G17" s="106"/>
      <c r="H17" s="106"/>
      <c r="I17" s="108"/>
      <c r="J17" s="108"/>
      <c r="K17" s="108"/>
      <c r="L17" s="108"/>
      <c r="M17" s="108"/>
      <c r="N17" s="108"/>
      <c r="O17" s="108"/>
    </row>
    <row r="18" spans="1:15" x14ac:dyDescent="0.2">
      <c r="A18" s="109"/>
      <c r="B18" s="110"/>
      <c r="C18" s="106"/>
      <c r="D18" s="107"/>
      <c r="E18" s="107"/>
      <c r="F18" s="106"/>
      <c r="G18" s="106"/>
      <c r="H18" s="106"/>
      <c r="I18" s="108"/>
      <c r="J18" s="108"/>
      <c r="K18" s="108"/>
      <c r="L18" s="108"/>
      <c r="M18" s="108"/>
      <c r="N18" s="108"/>
      <c r="O18" s="108"/>
    </row>
    <row r="19" spans="1:15" x14ac:dyDescent="0.2">
      <c r="A19" s="109"/>
      <c r="B19" s="110"/>
      <c r="C19" s="106"/>
      <c r="D19" s="107"/>
      <c r="E19" s="107"/>
      <c r="F19" s="106"/>
      <c r="G19" s="106"/>
      <c r="H19" s="106"/>
      <c r="I19" s="108"/>
      <c r="J19" s="108"/>
      <c r="K19" s="108"/>
      <c r="L19" s="108"/>
      <c r="M19" s="108"/>
      <c r="N19" s="108"/>
      <c r="O19" s="108"/>
    </row>
    <row r="20" spans="1:15" x14ac:dyDescent="0.2">
      <c r="A20" s="109"/>
      <c r="B20" s="110"/>
      <c r="C20" s="106"/>
      <c r="D20" s="107"/>
      <c r="E20" s="107"/>
      <c r="F20" s="106"/>
      <c r="G20" s="106"/>
      <c r="H20" s="106"/>
      <c r="I20" s="108"/>
      <c r="J20" s="108"/>
      <c r="K20" s="108"/>
      <c r="L20" s="108"/>
      <c r="M20" s="108"/>
      <c r="N20" s="108"/>
      <c r="O20" s="108"/>
    </row>
    <row r="21" spans="1:15" x14ac:dyDescent="0.2">
      <c r="A21" s="99"/>
      <c r="B21" s="103"/>
      <c r="C21" s="104"/>
      <c r="D21" s="105"/>
      <c r="E21" s="105"/>
      <c r="F21" s="104"/>
      <c r="G21" s="104"/>
      <c r="H21" s="104"/>
      <c r="I21" s="100"/>
      <c r="J21" s="100"/>
      <c r="K21" s="100"/>
      <c r="L21" s="100"/>
      <c r="M21" s="100"/>
      <c r="N21" s="100"/>
      <c r="O21" s="100"/>
    </row>
    <row r="22" spans="1:15" x14ac:dyDescent="0.2">
      <c r="A22" s="109"/>
      <c r="B22" s="110"/>
      <c r="C22" s="106"/>
      <c r="D22" s="107"/>
      <c r="E22" s="107"/>
      <c r="F22" s="106"/>
      <c r="G22" s="106"/>
      <c r="H22" s="106"/>
      <c r="I22" s="108"/>
      <c r="J22" s="108"/>
      <c r="K22" s="108"/>
      <c r="L22" s="108"/>
      <c r="M22" s="108"/>
      <c r="N22" s="108"/>
      <c r="O22" s="108"/>
    </row>
    <row r="23" spans="1:15" x14ac:dyDescent="0.2">
      <c r="A23" s="99"/>
      <c r="B23" s="103"/>
      <c r="C23" s="104"/>
      <c r="D23" s="105"/>
      <c r="E23" s="105"/>
      <c r="F23" s="104"/>
      <c r="G23" s="104"/>
      <c r="H23" s="104"/>
      <c r="I23" s="100"/>
      <c r="J23" s="100"/>
      <c r="K23" s="100"/>
      <c r="L23" s="100"/>
      <c r="M23" s="100"/>
      <c r="N23" s="100"/>
      <c r="O23" s="100"/>
    </row>
    <row r="24" spans="1:15" x14ac:dyDescent="0.2">
      <c r="A24" s="109"/>
      <c r="B24" s="110"/>
      <c r="C24" s="106"/>
      <c r="D24" s="107"/>
      <c r="E24" s="107"/>
      <c r="F24" s="106"/>
      <c r="G24" s="106"/>
      <c r="H24" s="106"/>
      <c r="I24" s="108"/>
      <c r="J24" s="108"/>
      <c r="K24" s="108"/>
      <c r="L24" s="108"/>
      <c r="M24" s="108"/>
      <c r="N24" s="108"/>
      <c r="O24" s="108"/>
    </row>
    <row r="25" spans="1:15" x14ac:dyDescent="0.2">
      <c r="A25" s="85"/>
      <c r="B25" s="85"/>
      <c r="C25" s="89"/>
      <c r="D25" s="90"/>
      <c r="E25" s="90"/>
      <c r="F25" s="89"/>
      <c r="G25" s="89"/>
      <c r="H25" s="89"/>
      <c r="I25" s="81"/>
      <c r="J25" s="81"/>
      <c r="K25" s="81"/>
      <c r="L25" s="81"/>
      <c r="M25" s="81"/>
      <c r="N25" s="81"/>
      <c r="O25" s="81"/>
    </row>
    <row r="26" spans="1:15" x14ac:dyDescent="0.2">
      <c r="A26" s="99"/>
      <c r="B26" s="103"/>
      <c r="C26" s="104"/>
      <c r="D26" s="105"/>
      <c r="E26" s="105"/>
      <c r="F26" s="104"/>
      <c r="G26" s="104"/>
      <c r="H26" s="104"/>
      <c r="I26" s="100"/>
      <c r="J26" s="100"/>
      <c r="K26" s="100"/>
      <c r="L26" s="100"/>
      <c r="M26" s="100"/>
      <c r="N26" s="100"/>
      <c r="O26" s="100"/>
    </row>
    <row r="27" spans="1:15" x14ac:dyDescent="0.2">
      <c r="A27" s="109"/>
      <c r="B27" s="110"/>
      <c r="C27" s="106"/>
      <c r="D27" s="107"/>
      <c r="E27" s="107"/>
      <c r="F27" s="106"/>
      <c r="G27" s="106"/>
      <c r="H27" s="106"/>
      <c r="I27" s="108"/>
      <c r="J27" s="108"/>
      <c r="K27" s="108"/>
      <c r="L27" s="108"/>
      <c r="M27" s="108"/>
      <c r="N27" s="108"/>
      <c r="O27" s="108"/>
    </row>
    <row r="28" spans="1:15" x14ac:dyDescent="0.2">
      <c r="A28" s="109"/>
      <c r="B28" s="110"/>
      <c r="C28" s="106"/>
      <c r="D28" s="107"/>
      <c r="E28" s="107"/>
      <c r="F28" s="106"/>
      <c r="G28" s="106"/>
      <c r="H28" s="106"/>
      <c r="I28" s="108"/>
      <c r="J28" s="108"/>
      <c r="K28" s="108"/>
      <c r="L28" s="108"/>
      <c r="M28" s="108"/>
      <c r="N28" s="108"/>
      <c r="O28" s="108"/>
    </row>
    <row r="29" spans="1:15" x14ac:dyDescent="0.2">
      <c r="A29" s="99"/>
      <c r="B29" s="103"/>
      <c r="C29" s="104"/>
      <c r="D29" s="105"/>
      <c r="E29" s="105"/>
      <c r="F29" s="104"/>
      <c r="G29" s="104"/>
      <c r="H29" s="104"/>
      <c r="I29" s="100"/>
      <c r="J29" s="100"/>
      <c r="K29" s="100"/>
      <c r="L29" s="100"/>
      <c r="M29" s="100"/>
      <c r="N29" s="100"/>
      <c r="O29" s="100"/>
    </row>
    <row r="30" spans="1:15" x14ac:dyDescent="0.2">
      <c r="A30" s="109"/>
      <c r="B30" s="110"/>
      <c r="C30" s="106"/>
      <c r="D30" s="107"/>
      <c r="E30" s="107"/>
      <c r="F30" s="106"/>
      <c r="G30" s="106"/>
      <c r="H30" s="106"/>
      <c r="I30" s="108"/>
      <c r="J30" s="108"/>
      <c r="K30" s="108"/>
      <c r="L30" s="108"/>
      <c r="M30" s="108"/>
      <c r="N30" s="108"/>
      <c r="O30" s="108"/>
    </row>
    <row r="31" spans="1:15" x14ac:dyDescent="0.2">
      <c r="A31" s="99"/>
      <c r="B31" s="103"/>
      <c r="C31" s="104"/>
      <c r="D31" s="105"/>
      <c r="E31" s="105"/>
      <c r="F31" s="104"/>
      <c r="G31" s="104"/>
      <c r="H31" s="104"/>
      <c r="I31" s="100"/>
      <c r="J31" s="100"/>
      <c r="K31" s="100"/>
      <c r="L31" s="100"/>
      <c r="M31" s="100"/>
      <c r="N31" s="100"/>
      <c r="O31" s="100"/>
    </row>
    <row r="32" spans="1:15" x14ac:dyDescent="0.2">
      <c r="A32" s="109"/>
      <c r="B32" s="110"/>
      <c r="C32" s="106"/>
      <c r="D32" s="107"/>
      <c r="E32" s="107"/>
      <c r="F32" s="106"/>
      <c r="G32" s="106"/>
      <c r="H32" s="106"/>
      <c r="I32" s="108"/>
      <c r="J32" s="108"/>
      <c r="K32" s="108"/>
      <c r="L32" s="108"/>
      <c r="M32" s="108"/>
      <c r="N32" s="108"/>
      <c r="O32" s="108"/>
    </row>
    <row r="33" spans="1:15" x14ac:dyDescent="0.2">
      <c r="A33" s="99"/>
      <c r="B33" s="103"/>
      <c r="C33" s="104"/>
      <c r="D33" s="105"/>
      <c r="E33" s="105"/>
      <c r="F33" s="104"/>
      <c r="G33" s="104"/>
      <c r="H33" s="104"/>
      <c r="I33" s="100"/>
      <c r="J33" s="100"/>
      <c r="K33" s="100"/>
      <c r="L33" s="100"/>
      <c r="M33" s="100"/>
      <c r="N33" s="100"/>
      <c r="O33" s="100"/>
    </row>
    <row r="34" spans="1:15" x14ac:dyDescent="0.2">
      <c r="A34" s="109"/>
      <c r="B34" s="110"/>
      <c r="C34" s="106"/>
      <c r="D34" s="107"/>
      <c r="E34" s="107"/>
      <c r="F34" s="106"/>
      <c r="G34" s="106"/>
      <c r="H34" s="106"/>
      <c r="I34" s="108"/>
      <c r="J34" s="108"/>
      <c r="K34" s="108"/>
      <c r="L34" s="108"/>
      <c r="M34" s="108"/>
      <c r="N34" s="108"/>
      <c r="O34" s="108"/>
    </row>
    <row r="35" spans="1:15" x14ac:dyDescent="0.2">
      <c r="A35" s="109"/>
      <c r="B35" s="110"/>
      <c r="C35" s="106"/>
      <c r="D35" s="107"/>
      <c r="E35" s="107"/>
      <c r="F35" s="106"/>
      <c r="G35" s="106"/>
      <c r="H35" s="106"/>
      <c r="I35" s="108"/>
      <c r="J35" s="108"/>
      <c r="K35" s="108"/>
      <c r="L35" s="108"/>
      <c r="M35" s="108"/>
      <c r="N35" s="108"/>
      <c r="O35" s="108"/>
    </row>
    <row r="36" spans="1:15" x14ac:dyDescent="0.2">
      <c r="A36" s="109"/>
      <c r="B36" s="110"/>
      <c r="C36" s="106"/>
      <c r="D36" s="107"/>
      <c r="E36" s="107"/>
      <c r="F36" s="106"/>
      <c r="G36" s="106"/>
      <c r="H36" s="106"/>
      <c r="I36" s="108"/>
      <c r="J36" s="108"/>
      <c r="K36" s="108"/>
      <c r="L36" s="108"/>
      <c r="M36" s="108"/>
      <c r="N36" s="108"/>
      <c r="O36" s="108"/>
    </row>
    <row r="37" spans="1:15" x14ac:dyDescent="0.2">
      <c r="A37" s="109"/>
      <c r="B37" s="110"/>
      <c r="C37" s="106"/>
      <c r="D37" s="107"/>
      <c r="E37" s="107"/>
      <c r="F37" s="106"/>
      <c r="G37" s="106"/>
      <c r="H37" s="106"/>
      <c r="I37" s="108"/>
      <c r="J37" s="108"/>
      <c r="K37" s="108"/>
      <c r="L37" s="108"/>
      <c r="M37" s="108"/>
      <c r="N37" s="108"/>
      <c r="O37" s="108"/>
    </row>
    <row r="38" spans="1:15" x14ac:dyDescent="0.2">
      <c r="A38" s="109"/>
      <c r="B38" s="110"/>
      <c r="C38" s="106"/>
      <c r="D38" s="107"/>
      <c r="E38" s="107"/>
      <c r="F38" s="106"/>
      <c r="G38" s="106"/>
      <c r="H38" s="106"/>
      <c r="I38" s="108"/>
      <c r="J38" s="108"/>
      <c r="K38" s="108"/>
      <c r="L38" s="108"/>
      <c r="M38" s="108"/>
      <c r="N38" s="108"/>
      <c r="O38" s="108"/>
    </row>
    <row r="39" spans="1:15" x14ac:dyDescent="0.2">
      <c r="A39" s="99"/>
      <c r="B39" s="103"/>
      <c r="C39" s="104"/>
      <c r="D39" s="105"/>
      <c r="E39" s="105"/>
      <c r="F39" s="104"/>
      <c r="G39" s="104"/>
      <c r="H39" s="104"/>
      <c r="I39" s="100"/>
      <c r="J39" s="100"/>
      <c r="K39" s="100"/>
      <c r="L39" s="100"/>
      <c r="M39" s="100"/>
      <c r="N39" s="100"/>
      <c r="O39" s="100"/>
    </row>
    <row r="40" spans="1:15" x14ac:dyDescent="0.2">
      <c r="A40" s="109"/>
      <c r="B40" s="110"/>
      <c r="C40" s="106"/>
      <c r="D40" s="107"/>
      <c r="E40" s="107"/>
      <c r="F40" s="106"/>
      <c r="G40" s="106"/>
      <c r="H40" s="106"/>
      <c r="I40" s="108"/>
      <c r="J40" s="108"/>
      <c r="K40" s="108"/>
      <c r="L40" s="108"/>
      <c r="M40" s="108"/>
      <c r="N40" s="108"/>
      <c r="O40" s="108"/>
    </row>
    <row r="41" spans="1:15" x14ac:dyDescent="0.2">
      <c r="A41" s="99"/>
      <c r="B41" s="103"/>
      <c r="C41" s="104"/>
      <c r="D41" s="105"/>
      <c r="E41" s="105"/>
      <c r="F41" s="104"/>
      <c r="G41" s="104"/>
      <c r="H41" s="104"/>
      <c r="I41" s="100"/>
      <c r="J41" s="100"/>
      <c r="K41" s="100"/>
      <c r="L41" s="100"/>
      <c r="M41" s="100"/>
      <c r="N41" s="100"/>
      <c r="O41" s="100"/>
    </row>
    <row r="42" spans="1:15" x14ac:dyDescent="0.2">
      <c r="A42" s="109"/>
      <c r="B42" s="110"/>
      <c r="C42" s="106"/>
      <c r="D42" s="107"/>
      <c r="E42" s="107"/>
      <c r="F42" s="106"/>
      <c r="G42" s="106"/>
      <c r="H42" s="106"/>
      <c r="I42" s="108"/>
      <c r="J42" s="108"/>
      <c r="K42" s="108"/>
      <c r="L42" s="108"/>
      <c r="M42" s="108"/>
      <c r="N42" s="108"/>
      <c r="O42" s="108"/>
    </row>
    <row r="43" spans="1:15" x14ac:dyDescent="0.2">
      <c r="A43" s="99"/>
      <c r="B43" s="103"/>
      <c r="C43" s="104"/>
      <c r="D43" s="104"/>
      <c r="E43" s="105"/>
      <c r="F43" s="104"/>
      <c r="G43" s="104"/>
      <c r="H43" s="104"/>
      <c r="I43" s="100"/>
      <c r="J43" s="100"/>
      <c r="K43" s="100"/>
      <c r="L43" s="100"/>
      <c r="M43" s="100"/>
      <c r="N43" s="100"/>
      <c r="O43" s="100"/>
    </row>
    <row r="44" spans="1:15" x14ac:dyDescent="0.2">
      <c r="A44" s="109"/>
      <c r="B44" s="110"/>
      <c r="C44" s="106"/>
      <c r="D44" s="106"/>
      <c r="E44" s="107"/>
      <c r="F44" s="106"/>
      <c r="G44" s="106"/>
      <c r="H44" s="106"/>
      <c r="I44" s="108"/>
      <c r="J44" s="108"/>
      <c r="K44" s="108"/>
      <c r="L44" s="108"/>
      <c r="M44" s="108"/>
      <c r="N44" s="108"/>
      <c r="O44" s="108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2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K23" sqref="K23"/>
    </sheetView>
  </sheetViews>
  <sheetFormatPr defaultRowHeight="12.75" x14ac:dyDescent="0.2"/>
  <cols>
    <col min="1" max="1" width="16.7109375" style="32" customWidth="1"/>
    <col min="2" max="2" width="50.710937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9.8554687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8.4257812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8.4257812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8.4257812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8.4257812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8.4257812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8.4257812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8.4257812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8.4257812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8.4257812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8.4257812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8.4257812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8.4257812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8.4257812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8.4257812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8.4257812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8.4257812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8.4257812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8.4257812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8.4257812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8.4257812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8.4257812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8.4257812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8.4257812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8.4257812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8.4257812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8.4257812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8.4257812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8.4257812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8.4257812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8.4257812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8.4257812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8.4257812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8.4257812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8.4257812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8.4257812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8.4257812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8.4257812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8.4257812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8.4257812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8.4257812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8.4257812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8.4257812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8.4257812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8.4257812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8.4257812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8.4257812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8.4257812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8.4257812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8.4257812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8.4257812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8.4257812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8.4257812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8.4257812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8.4257812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8.4257812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8.4257812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8.4257812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8.4257812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8.4257812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8.4257812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8.4257812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8.4257812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8.4257812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23"/>
      <c r="M1" s="123"/>
      <c r="N1" s="123"/>
      <c r="O1" s="123"/>
    </row>
    <row r="2" spans="1:15" ht="15.75" hidden="1" customHeight="1" x14ac:dyDescent="0.2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123"/>
      <c r="M2" s="123"/>
      <c r="N2" s="123"/>
      <c r="O2" s="123"/>
    </row>
    <row r="3" spans="1:15" ht="18" hidden="1" customHeight="1" x14ac:dyDescent="0.2">
      <c r="A3" s="133"/>
      <c r="B3" s="133"/>
      <c r="C3" s="133"/>
      <c r="D3" s="133"/>
      <c r="E3" s="133"/>
      <c r="F3" s="133"/>
      <c r="G3" s="133"/>
      <c r="H3" s="133"/>
      <c r="I3" s="134"/>
      <c r="J3" s="134"/>
      <c r="K3" s="134"/>
      <c r="L3" s="123"/>
      <c r="M3" s="123"/>
      <c r="N3" s="123"/>
      <c r="O3" s="123"/>
    </row>
    <row r="4" spans="1:15" ht="18" x14ac:dyDescent="0.2">
      <c r="A4" s="133"/>
      <c r="B4" s="133"/>
      <c r="C4" s="133"/>
      <c r="D4" s="133"/>
      <c r="E4" s="133"/>
      <c r="F4" s="133"/>
      <c r="G4" s="133"/>
      <c r="H4" s="133"/>
      <c r="I4" s="134"/>
      <c r="J4" s="134"/>
      <c r="K4" s="134"/>
      <c r="L4" s="123"/>
      <c r="M4" s="123"/>
      <c r="N4" s="123"/>
      <c r="O4" s="123"/>
    </row>
    <row r="5" spans="1:15" ht="15.75" customHeight="1" x14ac:dyDescent="0.2">
      <c r="A5" s="308" t="s">
        <v>254</v>
      </c>
      <c r="B5" s="308"/>
      <c r="C5" s="308"/>
      <c r="D5" s="308"/>
      <c r="E5" s="308"/>
      <c r="F5" s="308"/>
      <c r="G5" s="308"/>
      <c r="H5" s="308"/>
      <c r="I5" s="38"/>
      <c r="J5" s="38"/>
      <c r="K5" s="38"/>
      <c r="L5" s="123"/>
      <c r="M5" s="123"/>
      <c r="N5" s="123"/>
      <c r="O5" s="123"/>
    </row>
    <row r="6" spans="1:15" ht="18" x14ac:dyDescent="0.2">
      <c r="A6" s="133"/>
      <c r="B6" s="133"/>
      <c r="C6" s="133"/>
      <c r="D6" s="133"/>
      <c r="E6" s="133"/>
      <c r="F6" s="133"/>
      <c r="G6" s="133"/>
      <c r="H6" s="133"/>
      <c r="I6" s="134"/>
      <c r="J6" s="134"/>
      <c r="K6" s="134"/>
      <c r="L6" s="123"/>
      <c r="M6" s="123"/>
      <c r="N6" s="123"/>
      <c r="O6" s="123"/>
    </row>
    <row r="7" spans="1:15" s="33" customFormat="1" ht="57" x14ac:dyDescent="0.25">
      <c r="A7" s="307" t="s">
        <v>3</v>
      </c>
      <c r="B7" s="307"/>
      <c r="C7" s="162" t="s">
        <v>562</v>
      </c>
      <c r="D7" s="162" t="s">
        <v>569</v>
      </c>
      <c r="E7" s="162" t="s">
        <v>570</v>
      </c>
      <c r="F7" s="162" t="s">
        <v>571</v>
      </c>
      <c r="G7" s="139" t="s">
        <v>260</v>
      </c>
      <c r="H7" s="139" t="s">
        <v>261</v>
      </c>
      <c r="I7" s="124"/>
      <c r="J7" s="124"/>
      <c r="K7" s="124"/>
      <c r="L7" s="124"/>
      <c r="M7" s="124"/>
      <c r="N7" s="124"/>
      <c r="O7" s="124"/>
    </row>
    <row r="8" spans="1:15" s="34" customFormat="1" x14ac:dyDescent="0.2">
      <c r="A8" s="306">
        <v>1</v>
      </c>
      <c r="B8" s="306"/>
      <c r="C8" s="140">
        <v>2</v>
      </c>
      <c r="D8" s="140">
        <v>3</v>
      </c>
      <c r="E8" s="140">
        <v>4.3333333333333304</v>
      </c>
      <c r="F8" s="140">
        <v>5.0833333333333304</v>
      </c>
      <c r="G8" s="140">
        <v>6</v>
      </c>
      <c r="H8" s="140">
        <v>7</v>
      </c>
      <c r="I8" s="127"/>
      <c r="J8" s="127"/>
      <c r="K8" s="127"/>
      <c r="L8" s="127"/>
      <c r="M8" s="125"/>
      <c r="N8" s="125"/>
      <c r="O8" s="125"/>
    </row>
    <row r="9" spans="1:15" ht="15" customHeight="1" x14ac:dyDescent="0.2">
      <c r="A9" s="129" t="s">
        <v>256</v>
      </c>
      <c r="B9" s="129" t="s">
        <v>26</v>
      </c>
      <c r="C9" s="132" t="s">
        <v>28</v>
      </c>
      <c r="D9" s="132" t="s">
        <v>28</v>
      </c>
      <c r="E9" s="132" t="s">
        <v>28</v>
      </c>
      <c r="F9" s="132" t="s">
        <v>28</v>
      </c>
      <c r="G9" s="132" t="s">
        <v>26</v>
      </c>
      <c r="H9" s="132" t="s">
        <v>26</v>
      </c>
      <c r="I9" s="128"/>
      <c r="J9" s="128"/>
      <c r="K9" s="128"/>
      <c r="L9" s="128"/>
      <c r="M9" s="126"/>
      <c r="N9" s="126"/>
      <c r="O9" s="126"/>
    </row>
    <row r="10" spans="1:15" x14ac:dyDescent="0.2">
      <c r="A10" s="212" t="s">
        <v>77</v>
      </c>
      <c r="B10" s="213" t="s">
        <v>258</v>
      </c>
      <c r="C10" s="191">
        <f>+C11+C17</f>
        <v>0</v>
      </c>
      <c r="D10" s="192">
        <f>+D11+D17</f>
        <v>0</v>
      </c>
      <c r="E10" s="192">
        <f>+E11+E17</f>
        <v>0</v>
      </c>
      <c r="F10" s="191">
        <f>+F11+F17</f>
        <v>16087.029999999999</v>
      </c>
      <c r="G10" s="214" t="e">
        <f>+F10/C10*100</f>
        <v>#DIV/0!</v>
      </c>
      <c r="H10" s="214" t="e">
        <f>+F10/E10*100</f>
        <v>#DIV/0!</v>
      </c>
      <c r="I10" s="148"/>
      <c r="J10" s="148"/>
      <c r="K10" s="148"/>
      <c r="L10" s="148"/>
      <c r="M10" s="166"/>
      <c r="N10" s="166"/>
      <c r="O10" s="166"/>
    </row>
    <row r="11" spans="1:15" x14ac:dyDescent="0.2">
      <c r="A11" s="206" t="s">
        <v>79</v>
      </c>
      <c r="B11" s="207" t="s">
        <v>497</v>
      </c>
      <c r="C11" s="210">
        <f>+C14</f>
        <v>0</v>
      </c>
      <c r="D11" s="218">
        <v>0</v>
      </c>
      <c r="E11" s="218"/>
      <c r="F11" s="210">
        <f>F12+F14</f>
        <v>15556.14</v>
      </c>
      <c r="G11" s="210" t="e">
        <f t="shared" ref="G11:G42" si="0">+F11/C11*100</f>
        <v>#DIV/0!</v>
      </c>
      <c r="H11" s="210" t="e">
        <f t="shared" ref="H11:H42" si="1">+F11/E11*100</f>
        <v>#DIV/0!</v>
      </c>
      <c r="I11" s="154"/>
      <c r="J11" s="154"/>
      <c r="K11" s="154"/>
      <c r="L11" s="154"/>
      <c r="M11" s="169"/>
      <c r="N11" s="169"/>
      <c r="O11" s="169"/>
    </row>
    <row r="12" spans="1:15" ht="25.5" x14ac:dyDescent="0.2">
      <c r="A12" s="180">
        <v>814</v>
      </c>
      <c r="B12" s="181" t="s">
        <v>577</v>
      </c>
      <c r="C12" s="234"/>
      <c r="D12" s="228"/>
      <c r="E12" s="228"/>
      <c r="F12" s="208">
        <f>+F13</f>
        <v>6636.14</v>
      </c>
      <c r="G12" s="210" t="e">
        <f t="shared" si="0"/>
        <v>#DIV/0!</v>
      </c>
      <c r="H12" s="210" t="e">
        <f t="shared" si="1"/>
        <v>#DIV/0!</v>
      </c>
      <c r="I12" s="154"/>
      <c r="J12" s="154"/>
      <c r="K12" s="154"/>
      <c r="L12" s="154"/>
      <c r="M12" s="169"/>
      <c r="N12" s="169"/>
      <c r="O12" s="169"/>
    </row>
    <row r="13" spans="1:15" x14ac:dyDescent="0.2">
      <c r="A13" s="224">
        <v>8141</v>
      </c>
      <c r="B13" s="225" t="s">
        <v>578</v>
      </c>
      <c r="C13" s="235">
        <v>0</v>
      </c>
      <c r="D13" s="228"/>
      <c r="E13" s="228"/>
      <c r="F13" s="226">
        <v>6636.14</v>
      </c>
      <c r="G13" s="210" t="e">
        <f t="shared" si="0"/>
        <v>#DIV/0!</v>
      </c>
      <c r="H13" s="210" t="e">
        <f t="shared" si="1"/>
        <v>#DIV/0!</v>
      </c>
      <c r="I13" s="154"/>
      <c r="J13" s="154"/>
      <c r="K13" s="154"/>
      <c r="L13" s="154"/>
      <c r="M13" s="169"/>
      <c r="N13" s="169"/>
      <c r="O13" s="169"/>
    </row>
    <row r="14" spans="1:15" x14ac:dyDescent="0.2">
      <c r="A14" s="205" t="s">
        <v>498</v>
      </c>
      <c r="B14" s="181" t="s">
        <v>499</v>
      </c>
      <c r="C14" s="208">
        <f>+C15</f>
        <v>0</v>
      </c>
      <c r="D14" s="209"/>
      <c r="E14" s="209"/>
      <c r="F14" s="208">
        <f>+F15+F16</f>
        <v>8920</v>
      </c>
      <c r="G14" s="179" t="e">
        <f t="shared" si="0"/>
        <v>#DIV/0!</v>
      </c>
      <c r="H14" s="179" t="e">
        <f t="shared" si="1"/>
        <v>#DIV/0!</v>
      </c>
      <c r="I14" s="154"/>
      <c r="J14" s="154"/>
      <c r="K14" s="154"/>
      <c r="L14" s="154"/>
      <c r="M14" s="169"/>
      <c r="N14" s="169"/>
      <c r="O14" s="169"/>
    </row>
    <row r="15" spans="1:15" ht="25.5" x14ac:dyDescent="0.2">
      <c r="A15" s="172" t="s">
        <v>500</v>
      </c>
      <c r="B15" s="170" t="s">
        <v>501</v>
      </c>
      <c r="C15" s="175">
        <v>0</v>
      </c>
      <c r="D15" s="209"/>
      <c r="E15" s="209"/>
      <c r="F15" s="175">
        <v>0</v>
      </c>
      <c r="G15" s="175" t="e">
        <f t="shared" si="0"/>
        <v>#DIV/0!</v>
      </c>
      <c r="H15" s="175" t="e">
        <f t="shared" si="1"/>
        <v>#DIV/0!</v>
      </c>
      <c r="I15" s="136"/>
      <c r="J15" s="136"/>
      <c r="K15" s="136"/>
      <c r="L15" s="136"/>
      <c r="M15" s="137"/>
      <c r="N15" s="137"/>
      <c r="O15" s="137"/>
    </row>
    <row r="16" spans="1:15" x14ac:dyDescent="0.2">
      <c r="A16" s="172">
        <v>8183</v>
      </c>
      <c r="B16" s="170" t="s">
        <v>574</v>
      </c>
      <c r="C16" s="175">
        <v>0</v>
      </c>
      <c r="D16" s="209"/>
      <c r="E16" s="209"/>
      <c r="F16" s="175">
        <v>8920</v>
      </c>
      <c r="G16" s="175" t="e">
        <f t="shared" si="0"/>
        <v>#DIV/0!</v>
      </c>
      <c r="H16" s="175" t="e">
        <f t="shared" si="1"/>
        <v>#DIV/0!</v>
      </c>
      <c r="I16" s="154"/>
      <c r="J16" s="154"/>
      <c r="K16" s="154"/>
      <c r="L16" s="154"/>
      <c r="M16" s="169"/>
      <c r="N16" s="169"/>
      <c r="O16" s="169"/>
    </row>
    <row r="17" spans="1:15" x14ac:dyDescent="0.2">
      <c r="A17" s="206" t="s">
        <v>502</v>
      </c>
      <c r="B17" s="207" t="s">
        <v>503</v>
      </c>
      <c r="C17" s="210">
        <f>+C20</f>
        <v>0</v>
      </c>
      <c r="D17" s="218">
        <v>0</v>
      </c>
      <c r="E17" s="218"/>
      <c r="F17" s="210">
        <f>F18+F20</f>
        <v>530.89</v>
      </c>
      <c r="G17" s="210" t="e">
        <f t="shared" si="0"/>
        <v>#DIV/0!</v>
      </c>
      <c r="H17" s="210" t="e">
        <f t="shared" si="1"/>
        <v>#DIV/0!</v>
      </c>
      <c r="I17" s="154"/>
      <c r="J17" s="154"/>
      <c r="K17" s="154"/>
      <c r="L17" s="154"/>
      <c r="M17" s="169"/>
      <c r="N17" s="169"/>
      <c r="O17" s="169"/>
    </row>
    <row r="18" spans="1:15" ht="25.5" x14ac:dyDescent="0.2">
      <c r="A18" s="180">
        <v>832</v>
      </c>
      <c r="B18" s="181" t="s">
        <v>575</v>
      </c>
      <c r="C18" s="234"/>
      <c r="D18" s="228"/>
      <c r="E18" s="228"/>
      <c r="F18" s="227">
        <f>+F19</f>
        <v>530.89</v>
      </c>
      <c r="G18" s="210" t="e">
        <f t="shared" si="0"/>
        <v>#DIV/0!</v>
      </c>
      <c r="H18" s="210" t="e">
        <f t="shared" si="1"/>
        <v>#DIV/0!</v>
      </c>
      <c r="I18" s="154"/>
      <c r="J18" s="154"/>
      <c r="K18" s="154"/>
      <c r="L18" s="154"/>
      <c r="M18" s="169"/>
      <c r="N18" s="169"/>
      <c r="O18" s="169"/>
    </row>
    <row r="19" spans="1:15" x14ac:dyDescent="0.2">
      <c r="A19" s="224">
        <v>8321</v>
      </c>
      <c r="B19" s="225" t="s">
        <v>576</v>
      </c>
      <c r="C19" s="235">
        <v>0</v>
      </c>
      <c r="D19" s="228"/>
      <c r="E19" s="228"/>
      <c r="F19" s="226">
        <v>530.89</v>
      </c>
      <c r="G19" s="210" t="e">
        <f t="shared" si="0"/>
        <v>#DIV/0!</v>
      </c>
      <c r="H19" s="210" t="e">
        <f t="shared" si="1"/>
        <v>#DIV/0!</v>
      </c>
      <c r="I19" s="154"/>
      <c r="J19" s="154"/>
      <c r="K19" s="154"/>
      <c r="L19" s="154"/>
      <c r="M19" s="169"/>
      <c r="N19" s="169"/>
      <c r="O19" s="169"/>
    </row>
    <row r="20" spans="1:15" ht="25.5" x14ac:dyDescent="0.2">
      <c r="A20" s="205" t="s">
        <v>504</v>
      </c>
      <c r="B20" s="181" t="s">
        <v>505</v>
      </c>
      <c r="C20" s="208">
        <f>+C21</f>
        <v>0</v>
      </c>
      <c r="D20" s="209"/>
      <c r="E20" s="209"/>
      <c r="F20" s="208">
        <f>+F21</f>
        <v>0</v>
      </c>
      <c r="G20" s="179" t="e">
        <f t="shared" si="0"/>
        <v>#DIV/0!</v>
      </c>
      <c r="H20" s="179" t="e">
        <f t="shared" si="1"/>
        <v>#DIV/0!</v>
      </c>
      <c r="I20" s="154"/>
      <c r="J20" s="154"/>
      <c r="K20" s="154"/>
      <c r="L20" s="154"/>
      <c r="M20" s="169"/>
      <c r="N20" s="169"/>
      <c r="O20" s="169"/>
    </row>
    <row r="21" spans="1:15" ht="25.5" x14ac:dyDescent="0.2">
      <c r="A21" s="141" t="s">
        <v>506</v>
      </c>
      <c r="B21" s="138" t="s">
        <v>507</v>
      </c>
      <c r="C21" s="135">
        <v>0</v>
      </c>
      <c r="D21" s="209"/>
      <c r="E21" s="209"/>
      <c r="F21" s="175">
        <v>0</v>
      </c>
      <c r="G21" s="175" t="e">
        <f t="shared" si="0"/>
        <v>#DIV/0!</v>
      </c>
      <c r="H21" s="175" t="e">
        <f t="shared" si="1"/>
        <v>#DIV/0!</v>
      </c>
      <c r="I21" s="136"/>
      <c r="J21" s="136"/>
      <c r="K21" s="136"/>
      <c r="L21" s="136"/>
      <c r="M21" s="137"/>
      <c r="N21" s="137"/>
      <c r="O21" s="137"/>
    </row>
    <row r="22" spans="1:15" x14ac:dyDescent="0.2">
      <c r="A22" s="212" t="s">
        <v>62</v>
      </c>
      <c r="B22" s="213" t="s">
        <v>509</v>
      </c>
      <c r="C22" s="191">
        <f>+C23+C32+C37</f>
        <v>36926.400000000001</v>
      </c>
      <c r="D22" s="192">
        <f>+D23+D32+D37</f>
        <v>31860</v>
      </c>
      <c r="E22" s="192">
        <f>+E23+E32+E37</f>
        <v>0</v>
      </c>
      <c r="F22" s="191">
        <f>+F23+F32+F37</f>
        <v>44412.77</v>
      </c>
      <c r="G22" s="214">
        <f t="shared" si="0"/>
        <v>120.27376077819663</v>
      </c>
      <c r="H22" s="214" t="e">
        <f t="shared" si="1"/>
        <v>#DIV/0!</v>
      </c>
      <c r="I22" s="131"/>
      <c r="J22" s="131"/>
      <c r="K22" s="131"/>
      <c r="L22" s="131"/>
      <c r="M22" s="130"/>
      <c r="N22" s="130"/>
      <c r="O22" s="130"/>
    </row>
    <row r="23" spans="1:15" x14ac:dyDescent="0.2">
      <c r="A23" s="206" t="s">
        <v>64</v>
      </c>
      <c r="B23" s="207" t="s">
        <v>510</v>
      </c>
      <c r="C23" s="215">
        <f>+C24+C27+C29</f>
        <v>0</v>
      </c>
      <c r="D23" s="218">
        <v>0</v>
      </c>
      <c r="E23" s="218"/>
      <c r="F23" s="215">
        <f>+F24+F27+F29</f>
        <v>8920</v>
      </c>
      <c r="G23" s="210" t="e">
        <f t="shared" si="0"/>
        <v>#DIV/0!</v>
      </c>
      <c r="H23" s="210" t="e">
        <f t="shared" si="1"/>
        <v>#DIV/0!</v>
      </c>
      <c r="I23" s="154"/>
      <c r="J23" s="154"/>
      <c r="K23" s="154"/>
      <c r="L23" s="154"/>
      <c r="M23" s="169"/>
      <c r="N23" s="169"/>
      <c r="O23" s="169"/>
    </row>
    <row r="24" spans="1:15" ht="25.5" x14ac:dyDescent="0.2">
      <c r="A24" s="205">
        <v>512</v>
      </c>
      <c r="B24" s="181" t="s">
        <v>552</v>
      </c>
      <c r="C24" s="208">
        <f>+C25+C26</f>
        <v>0</v>
      </c>
      <c r="D24" s="209"/>
      <c r="E24" s="209"/>
      <c r="F24" s="208">
        <f>+F25+F26</f>
        <v>0</v>
      </c>
      <c r="G24" s="208" t="e">
        <f t="shared" ref="G24:G31" si="2">+F24/C24*100</f>
        <v>#DIV/0!</v>
      </c>
      <c r="H24" s="208" t="e">
        <f t="shared" ref="H24:H31" si="3">+F24/E24*100</f>
        <v>#DIV/0!</v>
      </c>
      <c r="I24" s="154"/>
      <c r="J24" s="154"/>
      <c r="K24" s="154"/>
      <c r="L24" s="154"/>
      <c r="M24" s="169"/>
      <c r="N24" s="169"/>
      <c r="O24" s="169"/>
    </row>
    <row r="25" spans="1:15" ht="25.5" x14ac:dyDescent="0.2">
      <c r="A25" s="172">
        <v>5121</v>
      </c>
      <c r="B25" s="170" t="s">
        <v>553</v>
      </c>
      <c r="C25" s="174">
        <v>0</v>
      </c>
      <c r="D25" s="209"/>
      <c r="E25" s="209"/>
      <c r="F25" s="175">
        <v>0</v>
      </c>
      <c r="G25" s="175" t="e">
        <f t="shared" si="2"/>
        <v>#DIV/0!</v>
      </c>
      <c r="H25" s="175" t="e">
        <f t="shared" si="3"/>
        <v>#DIV/0!</v>
      </c>
      <c r="I25" s="154"/>
      <c r="J25" s="154"/>
      <c r="K25" s="154"/>
      <c r="L25" s="154"/>
      <c r="M25" s="169"/>
      <c r="N25" s="169"/>
      <c r="O25" s="169"/>
    </row>
    <row r="26" spans="1:15" ht="25.5" x14ac:dyDescent="0.2">
      <c r="A26" s="172">
        <v>5122</v>
      </c>
      <c r="B26" s="170" t="s">
        <v>554</v>
      </c>
      <c r="C26" s="174">
        <v>0</v>
      </c>
      <c r="D26" s="209"/>
      <c r="E26" s="209"/>
      <c r="F26" s="175">
        <v>0</v>
      </c>
      <c r="G26" s="175" t="e">
        <f t="shared" si="2"/>
        <v>#DIV/0!</v>
      </c>
      <c r="H26" s="175" t="e">
        <f t="shared" si="3"/>
        <v>#DIV/0!</v>
      </c>
      <c r="I26" s="154"/>
      <c r="J26" s="154"/>
      <c r="K26" s="154"/>
      <c r="L26" s="154"/>
      <c r="M26" s="169"/>
      <c r="N26" s="169"/>
      <c r="O26" s="169"/>
    </row>
    <row r="27" spans="1:15" x14ac:dyDescent="0.2">
      <c r="A27" s="205">
        <v>514</v>
      </c>
      <c r="B27" s="181" t="s">
        <v>555</v>
      </c>
      <c r="C27" s="208">
        <f>+C28</f>
        <v>0</v>
      </c>
      <c r="D27" s="209"/>
      <c r="E27" s="209"/>
      <c r="F27" s="208">
        <f>+F28</f>
        <v>0</v>
      </c>
      <c r="G27" s="208" t="e">
        <f t="shared" si="2"/>
        <v>#DIV/0!</v>
      </c>
      <c r="H27" s="208" t="e">
        <f t="shared" si="3"/>
        <v>#DIV/0!</v>
      </c>
      <c r="I27" s="154"/>
      <c r="J27" s="154"/>
      <c r="K27" s="154"/>
      <c r="L27" s="154"/>
      <c r="M27" s="169"/>
      <c r="N27" s="169"/>
      <c r="O27" s="169"/>
    </row>
    <row r="28" spans="1:15" x14ac:dyDescent="0.2">
      <c r="A28" s="172">
        <v>5141</v>
      </c>
      <c r="B28" s="170" t="s">
        <v>556</v>
      </c>
      <c r="C28" s="174"/>
      <c r="D28" s="209"/>
      <c r="E28" s="209"/>
      <c r="F28" s="175"/>
      <c r="G28" s="175" t="e">
        <f t="shared" si="2"/>
        <v>#DIV/0!</v>
      </c>
      <c r="H28" s="175" t="e">
        <f t="shared" si="3"/>
        <v>#DIV/0!</v>
      </c>
      <c r="I28" s="154"/>
      <c r="J28" s="154"/>
      <c r="K28" s="154"/>
      <c r="L28" s="154"/>
      <c r="M28" s="169"/>
      <c r="N28" s="169"/>
      <c r="O28" s="169"/>
    </row>
    <row r="29" spans="1:15" x14ac:dyDescent="0.2">
      <c r="A29" s="205">
        <v>518</v>
      </c>
      <c r="B29" s="181" t="s">
        <v>557</v>
      </c>
      <c r="C29" s="208">
        <f>+C30+C31</f>
        <v>0</v>
      </c>
      <c r="D29" s="209"/>
      <c r="E29" s="209"/>
      <c r="F29" s="208">
        <f>+F30+F31</f>
        <v>8920</v>
      </c>
      <c r="G29" s="208" t="e">
        <f t="shared" si="2"/>
        <v>#DIV/0!</v>
      </c>
      <c r="H29" s="208" t="e">
        <f t="shared" si="3"/>
        <v>#DIV/0!</v>
      </c>
      <c r="I29" s="154"/>
      <c r="J29" s="154"/>
      <c r="K29" s="154"/>
      <c r="L29" s="154"/>
      <c r="M29" s="169"/>
      <c r="N29" s="169"/>
      <c r="O29" s="169"/>
    </row>
    <row r="30" spans="1:15" ht="25.5" x14ac:dyDescent="0.2">
      <c r="A30" s="172">
        <v>5181</v>
      </c>
      <c r="B30" s="170" t="s">
        <v>558</v>
      </c>
      <c r="C30" s="174">
        <v>0</v>
      </c>
      <c r="D30" s="209"/>
      <c r="E30" s="209"/>
      <c r="F30" s="175">
        <v>0</v>
      </c>
      <c r="G30" s="175" t="e">
        <f t="shared" si="2"/>
        <v>#DIV/0!</v>
      </c>
      <c r="H30" s="175" t="e">
        <f t="shared" si="3"/>
        <v>#DIV/0!</v>
      </c>
      <c r="I30" s="154"/>
      <c r="J30" s="154"/>
      <c r="K30" s="154"/>
      <c r="L30" s="154"/>
      <c r="M30" s="169"/>
      <c r="N30" s="169"/>
      <c r="O30" s="169"/>
    </row>
    <row r="31" spans="1:15" x14ac:dyDescent="0.2">
      <c r="A31" s="172">
        <v>5183</v>
      </c>
      <c r="B31" s="170" t="s">
        <v>559</v>
      </c>
      <c r="C31" s="174">
        <v>0</v>
      </c>
      <c r="D31" s="209"/>
      <c r="E31" s="209"/>
      <c r="F31" s="175">
        <v>8920</v>
      </c>
      <c r="G31" s="175" t="e">
        <f t="shared" si="2"/>
        <v>#DIV/0!</v>
      </c>
      <c r="H31" s="175" t="e">
        <f t="shared" si="3"/>
        <v>#DIV/0!</v>
      </c>
      <c r="I31" s="154"/>
      <c r="J31" s="154"/>
      <c r="K31" s="154"/>
      <c r="L31" s="154"/>
      <c r="M31" s="169"/>
      <c r="N31" s="169"/>
      <c r="O31" s="169"/>
    </row>
    <row r="32" spans="1:15" x14ac:dyDescent="0.2">
      <c r="A32" s="206" t="s">
        <v>511</v>
      </c>
      <c r="B32" s="207" t="s">
        <v>512</v>
      </c>
      <c r="C32" s="215">
        <f>+C33+C35</f>
        <v>0</v>
      </c>
      <c r="D32" s="218">
        <v>0</v>
      </c>
      <c r="E32" s="218"/>
      <c r="F32" s="215">
        <f>+F33+F35</f>
        <v>0</v>
      </c>
      <c r="G32" s="210" t="e">
        <f t="shared" si="0"/>
        <v>#DIV/0!</v>
      </c>
      <c r="H32" s="210" t="e">
        <f t="shared" si="1"/>
        <v>#DIV/0!</v>
      </c>
      <c r="I32" s="154"/>
      <c r="J32" s="154"/>
      <c r="K32" s="154"/>
      <c r="L32" s="154"/>
      <c r="M32" s="169"/>
      <c r="N32" s="169"/>
      <c r="O32" s="169"/>
    </row>
    <row r="33" spans="1:15" ht="25.5" x14ac:dyDescent="0.2">
      <c r="A33" s="205" t="s">
        <v>513</v>
      </c>
      <c r="B33" s="181" t="s">
        <v>514</v>
      </c>
      <c r="C33" s="208">
        <f>+C34</f>
        <v>0</v>
      </c>
      <c r="D33" s="209"/>
      <c r="E33" s="209"/>
      <c r="F33" s="208">
        <f>+F34</f>
        <v>0</v>
      </c>
      <c r="G33" s="179" t="e">
        <f t="shared" si="0"/>
        <v>#DIV/0!</v>
      </c>
      <c r="H33" s="179" t="e">
        <f t="shared" si="1"/>
        <v>#DIV/0!</v>
      </c>
      <c r="I33" s="154"/>
      <c r="J33" s="154"/>
      <c r="K33" s="154"/>
      <c r="L33" s="154"/>
      <c r="M33" s="169"/>
      <c r="N33" s="169"/>
      <c r="O33" s="169"/>
    </row>
    <row r="34" spans="1:15" ht="25.5" x14ac:dyDescent="0.2">
      <c r="A34" s="141" t="s">
        <v>515</v>
      </c>
      <c r="B34" s="138" t="s">
        <v>514</v>
      </c>
      <c r="C34" s="142">
        <v>0</v>
      </c>
      <c r="D34" s="209"/>
      <c r="E34" s="209"/>
      <c r="F34" s="175">
        <v>0</v>
      </c>
      <c r="G34" s="175" t="e">
        <f t="shared" si="0"/>
        <v>#DIV/0!</v>
      </c>
      <c r="H34" s="175" t="e">
        <f t="shared" si="1"/>
        <v>#DIV/0!</v>
      </c>
      <c r="I34" s="136"/>
      <c r="J34" s="136"/>
      <c r="K34" s="136"/>
      <c r="L34" s="136"/>
      <c r="M34" s="137"/>
      <c r="N34" s="137"/>
      <c r="O34" s="137"/>
    </row>
    <row r="35" spans="1:15" ht="25.5" x14ac:dyDescent="0.2">
      <c r="A35" s="205" t="s">
        <v>516</v>
      </c>
      <c r="B35" s="181" t="s">
        <v>517</v>
      </c>
      <c r="C35" s="208">
        <f>+C36</f>
        <v>0</v>
      </c>
      <c r="D35" s="209"/>
      <c r="E35" s="209"/>
      <c r="F35" s="208">
        <f>+F36</f>
        <v>0</v>
      </c>
      <c r="G35" s="179" t="e">
        <f t="shared" si="0"/>
        <v>#DIV/0!</v>
      </c>
      <c r="H35" s="179" t="e">
        <f t="shared" si="1"/>
        <v>#DIV/0!</v>
      </c>
      <c r="I35" s="154"/>
      <c r="J35" s="154"/>
      <c r="K35" s="154"/>
      <c r="L35" s="154"/>
      <c r="M35" s="169"/>
      <c r="N35" s="169"/>
      <c r="O35" s="169"/>
    </row>
    <row r="36" spans="1:15" ht="25.5" x14ac:dyDescent="0.2">
      <c r="A36" s="141" t="s">
        <v>518</v>
      </c>
      <c r="B36" s="138" t="s">
        <v>519</v>
      </c>
      <c r="C36" s="135">
        <v>0</v>
      </c>
      <c r="D36" s="209"/>
      <c r="E36" s="209"/>
      <c r="F36" s="175">
        <v>0</v>
      </c>
      <c r="G36" s="175" t="e">
        <f t="shared" si="0"/>
        <v>#DIV/0!</v>
      </c>
      <c r="H36" s="175" t="e">
        <f t="shared" si="1"/>
        <v>#DIV/0!</v>
      </c>
      <c r="I36" s="136"/>
      <c r="J36" s="136"/>
      <c r="K36" s="136"/>
      <c r="L36" s="136"/>
      <c r="M36" s="137"/>
      <c r="N36" s="137"/>
      <c r="O36" s="137"/>
    </row>
    <row r="37" spans="1:15" x14ac:dyDescent="0.2">
      <c r="A37" s="206" t="s">
        <v>520</v>
      </c>
      <c r="B37" s="207" t="s">
        <v>521</v>
      </c>
      <c r="C37" s="210">
        <f>+C38+C40</f>
        <v>36926.400000000001</v>
      </c>
      <c r="D37" s="218">
        <v>31860</v>
      </c>
      <c r="E37" s="218"/>
      <c r="F37" s="210">
        <f>+F38+F40</f>
        <v>35492.769999999997</v>
      </c>
      <c r="G37" s="210">
        <f>+F37/C37*100</f>
        <v>96.117601499198386</v>
      </c>
      <c r="H37" s="210" t="e">
        <f t="shared" si="1"/>
        <v>#DIV/0!</v>
      </c>
      <c r="I37" s="136"/>
      <c r="J37" s="136"/>
      <c r="K37" s="136"/>
      <c r="L37" s="136"/>
      <c r="M37" s="137"/>
      <c r="N37" s="137"/>
      <c r="O37" s="137"/>
    </row>
    <row r="38" spans="1:15" ht="25.5" x14ac:dyDescent="0.2">
      <c r="A38" s="205" t="s">
        <v>522</v>
      </c>
      <c r="B38" s="181" t="s">
        <v>523</v>
      </c>
      <c r="C38" s="208">
        <f>+C39</f>
        <v>0</v>
      </c>
      <c r="D38" s="209"/>
      <c r="E38" s="209"/>
      <c r="F38" s="208">
        <f>+F39</f>
        <v>0</v>
      </c>
      <c r="G38" s="179" t="e">
        <f t="shared" si="0"/>
        <v>#DIV/0!</v>
      </c>
      <c r="H38" s="179" t="e">
        <f t="shared" si="1"/>
        <v>#DIV/0!</v>
      </c>
      <c r="I38" s="136"/>
      <c r="J38" s="136"/>
      <c r="K38" s="136"/>
      <c r="L38" s="136"/>
      <c r="M38" s="137"/>
      <c r="N38" s="137"/>
      <c r="O38" s="137"/>
    </row>
    <row r="39" spans="1:15" ht="25.5" x14ac:dyDescent="0.2">
      <c r="A39" s="141" t="s">
        <v>524</v>
      </c>
      <c r="B39" s="138" t="s">
        <v>525</v>
      </c>
      <c r="C39" s="135">
        <v>0</v>
      </c>
      <c r="D39" s="209"/>
      <c r="E39" s="209"/>
      <c r="F39" s="175">
        <v>0</v>
      </c>
      <c r="G39" s="175" t="e">
        <f t="shared" si="0"/>
        <v>#DIV/0!</v>
      </c>
      <c r="H39" s="175" t="e">
        <f t="shared" si="1"/>
        <v>#DIV/0!</v>
      </c>
      <c r="I39" s="137"/>
      <c r="J39" s="137"/>
      <c r="K39" s="137"/>
      <c r="L39" s="137"/>
      <c r="M39" s="137"/>
      <c r="N39" s="137"/>
      <c r="O39" s="137"/>
    </row>
    <row r="40" spans="1:15" ht="25.5" x14ac:dyDescent="0.2">
      <c r="A40" s="205" t="s">
        <v>526</v>
      </c>
      <c r="B40" s="181" t="s">
        <v>527</v>
      </c>
      <c r="C40" s="208">
        <f>C41+C42</f>
        <v>36926.400000000001</v>
      </c>
      <c r="D40" s="209"/>
      <c r="E40" s="209"/>
      <c r="F40" s="208">
        <f>F41+F42</f>
        <v>35492.769999999997</v>
      </c>
      <c r="G40" s="208">
        <f t="shared" si="0"/>
        <v>96.117601499198386</v>
      </c>
      <c r="H40" s="208" t="e">
        <f t="shared" si="1"/>
        <v>#DIV/0!</v>
      </c>
      <c r="I40" s="137"/>
      <c r="J40" s="137"/>
      <c r="K40" s="137"/>
      <c r="L40" s="137"/>
      <c r="M40" s="137"/>
      <c r="N40" s="137"/>
      <c r="O40" s="137"/>
    </row>
    <row r="41" spans="1:15" ht="25.5" x14ac:dyDescent="0.2">
      <c r="A41" s="172" t="s">
        <v>528</v>
      </c>
      <c r="B41" s="138" t="s">
        <v>529</v>
      </c>
      <c r="C41" s="175">
        <v>0</v>
      </c>
      <c r="D41" s="175"/>
      <c r="E41" s="175"/>
      <c r="F41" s="175">
        <v>0</v>
      </c>
      <c r="G41" s="175" t="e">
        <f t="shared" si="0"/>
        <v>#DIV/0!</v>
      </c>
      <c r="H41" s="175" t="e">
        <f t="shared" si="1"/>
        <v>#DIV/0!</v>
      </c>
      <c r="I41" s="137"/>
      <c r="J41" s="137"/>
      <c r="K41" s="137"/>
      <c r="L41" s="137"/>
      <c r="M41" s="137"/>
      <c r="N41" s="137"/>
      <c r="O41" s="137"/>
    </row>
    <row r="42" spans="1:15" ht="25.5" x14ac:dyDescent="0.2">
      <c r="A42" s="172" t="s">
        <v>572</v>
      </c>
      <c r="B42" s="170" t="s">
        <v>573</v>
      </c>
      <c r="C42" s="36">
        <v>36926.400000000001</v>
      </c>
      <c r="D42" s="36"/>
      <c r="E42" s="36"/>
      <c r="F42" s="36">
        <v>35492.769999999997</v>
      </c>
      <c r="G42" s="175">
        <f t="shared" si="0"/>
        <v>96.117601499198386</v>
      </c>
      <c r="H42" s="175" t="e">
        <f t="shared" si="1"/>
        <v>#DIV/0!</v>
      </c>
    </row>
  </sheetData>
  <mergeCells count="4">
    <mergeCell ref="A2:K2"/>
    <mergeCell ref="A8:B8"/>
    <mergeCell ref="A7:B7"/>
    <mergeCell ref="A5:H5"/>
  </mergeCells>
  <phoneticPr fontId="35" type="noConversion"/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F20" sqref="F20"/>
    </sheetView>
  </sheetViews>
  <sheetFormatPr defaultRowHeight="12.75" x14ac:dyDescent="0.2"/>
  <cols>
    <col min="1" max="1" width="15.85546875" style="32" customWidth="1"/>
    <col min="2" max="2" width="29.4257812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12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43"/>
      <c r="M1" s="143"/>
      <c r="N1" s="143"/>
      <c r="O1" s="143"/>
    </row>
    <row r="2" spans="1:15" ht="15.75" hidden="1" customHeight="1" x14ac:dyDescent="0.2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143"/>
      <c r="M2" s="143"/>
      <c r="N2" s="143"/>
      <c r="O2" s="143"/>
    </row>
    <row r="3" spans="1:15" ht="18" hidden="1" customHeight="1" x14ac:dyDescent="0.2">
      <c r="A3" s="150"/>
      <c r="B3" s="150"/>
      <c r="C3" s="150"/>
      <c r="D3" s="150"/>
      <c r="E3" s="150"/>
      <c r="F3" s="150"/>
      <c r="G3" s="150"/>
      <c r="H3" s="150"/>
      <c r="I3" s="151"/>
      <c r="J3" s="151"/>
      <c r="K3" s="151"/>
      <c r="L3" s="143"/>
      <c r="M3" s="143"/>
      <c r="N3" s="143"/>
      <c r="O3" s="143"/>
    </row>
    <row r="4" spans="1:15" ht="18" x14ac:dyDescent="0.2">
      <c r="A4" s="150"/>
      <c r="B4" s="150"/>
      <c r="C4" s="150"/>
      <c r="D4" s="150"/>
      <c r="E4" s="150"/>
      <c r="F4" s="150"/>
      <c r="G4" s="150"/>
      <c r="H4" s="150"/>
      <c r="I4" s="151"/>
      <c r="J4" s="151"/>
      <c r="K4" s="151"/>
      <c r="L4" s="143"/>
      <c r="M4" s="143"/>
      <c r="N4" s="143"/>
      <c r="O4" s="143"/>
    </row>
    <row r="5" spans="1:15" ht="15.75" customHeight="1" x14ac:dyDescent="0.2">
      <c r="A5" s="308" t="s">
        <v>259</v>
      </c>
      <c r="B5" s="308"/>
      <c r="C5" s="308"/>
      <c r="D5" s="308"/>
      <c r="E5" s="308"/>
      <c r="F5" s="308"/>
      <c r="G5" s="308"/>
      <c r="H5" s="308"/>
      <c r="I5" s="38"/>
      <c r="J5" s="38"/>
      <c r="K5" s="38"/>
      <c r="L5" s="143"/>
      <c r="M5" s="143"/>
      <c r="N5" s="143"/>
      <c r="O5" s="143"/>
    </row>
    <row r="6" spans="1:15" ht="18" x14ac:dyDescent="0.2">
      <c r="A6" s="150"/>
      <c r="B6" s="150"/>
      <c r="C6" s="150"/>
      <c r="D6" s="150"/>
      <c r="E6" s="150"/>
      <c r="F6" s="150"/>
      <c r="G6" s="150"/>
      <c r="H6" s="150"/>
      <c r="I6" s="151"/>
      <c r="J6" s="151"/>
      <c r="K6" s="151"/>
      <c r="L6" s="143"/>
      <c r="M6" s="143"/>
      <c r="N6" s="143"/>
      <c r="O6" s="143"/>
    </row>
    <row r="7" spans="1:15" s="33" customFormat="1" ht="57" x14ac:dyDescent="0.25">
      <c r="A7" s="307" t="s">
        <v>3</v>
      </c>
      <c r="B7" s="307"/>
      <c r="C7" s="162" t="s">
        <v>562</v>
      </c>
      <c r="D7" s="162" t="s">
        <v>569</v>
      </c>
      <c r="E7" s="162" t="s">
        <v>570</v>
      </c>
      <c r="F7" s="162" t="s">
        <v>571</v>
      </c>
      <c r="G7" s="157" t="s">
        <v>260</v>
      </c>
      <c r="H7" s="157" t="s">
        <v>261</v>
      </c>
      <c r="I7" s="144"/>
      <c r="J7" s="144"/>
      <c r="K7" s="144"/>
      <c r="L7" s="144"/>
      <c r="M7" s="144"/>
      <c r="N7" s="144"/>
      <c r="O7" s="144"/>
    </row>
    <row r="8" spans="1:15" s="34" customFormat="1" x14ac:dyDescent="0.2">
      <c r="A8" s="306">
        <v>1</v>
      </c>
      <c r="B8" s="306"/>
      <c r="C8" s="158">
        <v>2</v>
      </c>
      <c r="D8" s="158">
        <v>3</v>
      </c>
      <c r="E8" s="158">
        <v>4.3333333333333304</v>
      </c>
      <c r="F8" s="158">
        <v>5.0833333333333304</v>
      </c>
      <c r="G8" s="158">
        <v>6</v>
      </c>
      <c r="H8" s="158">
        <v>7</v>
      </c>
      <c r="I8" s="146"/>
      <c r="J8" s="146"/>
      <c r="K8" s="146"/>
      <c r="L8" s="146"/>
      <c r="M8" s="145"/>
      <c r="N8" s="145"/>
      <c r="O8" s="145"/>
    </row>
    <row r="9" spans="1:15" ht="12.75" customHeight="1" x14ac:dyDescent="0.2">
      <c r="A9" s="159" t="s">
        <v>256</v>
      </c>
      <c r="B9" s="159" t="s">
        <v>26</v>
      </c>
      <c r="C9" s="160" t="s">
        <v>28</v>
      </c>
      <c r="D9" s="160" t="s">
        <v>28</v>
      </c>
      <c r="E9" s="160" t="s">
        <v>28</v>
      </c>
      <c r="F9" s="160" t="s">
        <v>28</v>
      </c>
      <c r="G9" s="160" t="s">
        <v>26</v>
      </c>
      <c r="H9" s="160" t="s">
        <v>26</v>
      </c>
      <c r="I9" s="154"/>
      <c r="J9" s="154"/>
      <c r="K9" s="154"/>
      <c r="L9" s="154"/>
      <c r="M9" s="155"/>
      <c r="N9" s="155"/>
      <c r="O9" s="155"/>
    </row>
    <row r="10" spans="1:15" x14ac:dyDescent="0.2">
      <c r="A10" s="206" t="s">
        <v>257</v>
      </c>
      <c r="B10" s="207" t="s">
        <v>26</v>
      </c>
      <c r="C10" s="210">
        <f t="shared" ref="C10:F11" si="0">+C11</f>
        <v>0</v>
      </c>
      <c r="D10" s="211">
        <f t="shared" si="0"/>
        <v>0</v>
      </c>
      <c r="E10" s="211">
        <f t="shared" si="0"/>
        <v>0</v>
      </c>
      <c r="F10" s="210">
        <f t="shared" si="0"/>
        <v>16087.03</v>
      </c>
      <c r="G10" s="210" t="e">
        <f t="shared" ref="G10:G19" si="1">+F10/C10*100</f>
        <v>#DIV/0!</v>
      </c>
      <c r="H10" s="210" t="e">
        <f t="shared" ref="H10:H19" si="2">+F10/E10*100</f>
        <v>#DIV/0!</v>
      </c>
      <c r="I10" s="154"/>
      <c r="J10" s="154"/>
      <c r="K10" s="154"/>
      <c r="L10" s="154"/>
      <c r="M10" s="169"/>
      <c r="N10" s="169"/>
      <c r="O10" s="169"/>
    </row>
    <row r="11" spans="1:15" x14ac:dyDescent="0.2">
      <c r="A11" s="205" t="s">
        <v>57</v>
      </c>
      <c r="B11" s="181" t="s">
        <v>58</v>
      </c>
      <c r="C11" s="208">
        <f t="shared" si="0"/>
        <v>0</v>
      </c>
      <c r="D11" s="209">
        <f t="shared" si="0"/>
        <v>0</v>
      </c>
      <c r="E11" s="209">
        <f t="shared" si="0"/>
        <v>0</v>
      </c>
      <c r="F11" s="208">
        <f t="shared" si="0"/>
        <v>16087.03</v>
      </c>
      <c r="G11" s="208" t="e">
        <f t="shared" si="1"/>
        <v>#DIV/0!</v>
      </c>
      <c r="H11" s="208" t="e">
        <f t="shared" si="2"/>
        <v>#DIV/0!</v>
      </c>
      <c r="I11" s="154"/>
      <c r="J11" s="154"/>
      <c r="K11" s="154"/>
      <c r="L11" s="154"/>
      <c r="M11" s="169"/>
      <c r="N11" s="169"/>
      <c r="O11" s="169"/>
    </row>
    <row r="12" spans="1:15" x14ac:dyDescent="0.2">
      <c r="A12" s="172" t="s">
        <v>60</v>
      </c>
      <c r="B12" s="156" t="s">
        <v>61</v>
      </c>
      <c r="C12" s="152">
        <v>0</v>
      </c>
      <c r="D12" s="153"/>
      <c r="E12" s="153"/>
      <c r="F12" s="152">
        <v>16087.03</v>
      </c>
      <c r="G12" s="175" t="e">
        <f t="shared" si="1"/>
        <v>#DIV/0!</v>
      </c>
      <c r="H12" s="175" t="e">
        <f t="shared" si="2"/>
        <v>#DIV/0!</v>
      </c>
      <c r="I12" s="154"/>
      <c r="J12" s="154"/>
      <c r="K12" s="154"/>
      <c r="L12" s="154"/>
      <c r="M12" s="155"/>
      <c r="N12" s="155"/>
      <c r="O12" s="155"/>
    </row>
    <row r="13" spans="1:15" x14ac:dyDescent="0.2">
      <c r="A13" s="206" t="s">
        <v>508</v>
      </c>
      <c r="B13" s="207" t="s">
        <v>26</v>
      </c>
      <c r="C13" s="210">
        <f>+C14+C16+C18</f>
        <v>36926.400000000001</v>
      </c>
      <c r="D13" s="211">
        <f>+D14+D16+D18</f>
        <v>31860</v>
      </c>
      <c r="E13" s="211">
        <f>+E14+E16+E18</f>
        <v>0</v>
      </c>
      <c r="F13" s="210">
        <f>+F14+F16+F18</f>
        <v>44412.77</v>
      </c>
      <c r="G13" s="210">
        <f t="shared" si="1"/>
        <v>120.27376077819663</v>
      </c>
      <c r="H13" s="210" t="e">
        <f t="shared" si="2"/>
        <v>#DIV/0!</v>
      </c>
      <c r="I13" s="154"/>
      <c r="J13" s="154"/>
      <c r="K13" s="154"/>
      <c r="L13" s="154"/>
      <c r="M13" s="169"/>
      <c r="N13" s="169"/>
      <c r="O13" s="169"/>
    </row>
    <row r="14" spans="1:15" x14ac:dyDescent="0.2">
      <c r="A14" s="205" t="s">
        <v>81</v>
      </c>
      <c r="B14" s="181" t="s">
        <v>485</v>
      </c>
      <c r="C14" s="208">
        <f>+C15</f>
        <v>36926.400000000001</v>
      </c>
      <c r="D14" s="209">
        <f>+D15</f>
        <v>31860</v>
      </c>
      <c r="E14" s="209">
        <f>+E15</f>
        <v>0</v>
      </c>
      <c r="F14" s="208">
        <f>+F15</f>
        <v>35492.769999999997</v>
      </c>
      <c r="G14" s="208">
        <f t="shared" si="1"/>
        <v>96.117601499198386</v>
      </c>
      <c r="H14" s="208" t="e">
        <f t="shared" si="2"/>
        <v>#DIV/0!</v>
      </c>
      <c r="I14" s="154"/>
      <c r="J14" s="154"/>
      <c r="K14" s="154"/>
      <c r="L14" s="154"/>
      <c r="M14" s="169"/>
      <c r="N14" s="169"/>
      <c r="O14" s="169"/>
    </row>
    <row r="15" spans="1:15" x14ac:dyDescent="0.2">
      <c r="A15" s="172" t="s">
        <v>83</v>
      </c>
      <c r="B15" s="156" t="s">
        <v>485</v>
      </c>
      <c r="C15" s="152">
        <v>36926.400000000001</v>
      </c>
      <c r="D15" s="153">
        <v>31860</v>
      </c>
      <c r="E15" s="153"/>
      <c r="F15" s="152">
        <v>35492.769999999997</v>
      </c>
      <c r="G15" s="175">
        <f t="shared" si="1"/>
        <v>96.117601499198386</v>
      </c>
      <c r="H15" s="175" t="e">
        <f t="shared" si="2"/>
        <v>#DIV/0!</v>
      </c>
      <c r="I15" s="155"/>
      <c r="J15" s="155"/>
      <c r="K15" s="155"/>
      <c r="L15" s="155"/>
      <c r="M15" s="155"/>
      <c r="N15" s="155"/>
      <c r="O15" s="155"/>
    </row>
    <row r="16" spans="1:15" x14ac:dyDescent="0.2">
      <c r="A16" s="205" t="s">
        <v>57</v>
      </c>
      <c r="B16" s="181" t="s">
        <v>58</v>
      </c>
      <c r="C16" s="208">
        <f>+C17</f>
        <v>0</v>
      </c>
      <c r="D16" s="209">
        <f>+D17</f>
        <v>0</v>
      </c>
      <c r="E16" s="209">
        <f>+E17</f>
        <v>0</v>
      </c>
      <c r="F16" s="208">
        <f>+F17</f>
        <v>8920</v>
      </c>
      <c r="G16" s="208" t="e">
        <f t="shared" si="1"/>
        <v>#DIV/0!</v>
      </c>
      <c r="H16" s="208" t="e">
        <f t="shared" si="2"/>
        <v>#DIV/0!</v>
      </c>
      <c r="I16" s="154"/>
      <c r="J16" s="154"/>
      <c r="K16" s="154"/>
      <c r="L16" s="154"/>
      <c r="M16" s="169"/>
      <c r="N16" s="169"/>
      <c r="O16" s="169"/>
    </row>
    <row r="17" spans="1:15" x14ac:dyDescent="0.2">
      <c r="A17" s="172" t="s">
        <v>60</v>
      </c>
      <c r="B17" s="156" t="s">
        <v>61</v>
      </c>
      <c r="C17" s="152">
        <v>0</v>
      </c>
      <c r="D17" s="153"/>
      <c r="E17" s="153"/>
      <c r="F17" s="152">
        <v>8920</v>
      </c>
      <c r="G17" s="175" t="e">
        <f t="shared" si="1"/>
        <v>#DIV/0!</v>
      </c>
      <c r="H17" s="175" t="e">
        <f t="shared" si="2"/>
        <v>#DIV/0!</v>
      </c>
      <c r="I17" s="155"/>
      <c r="J17" s="155"/>
      <c r="K17" s="155"/>
      <c r="L17" s="155"/>
      <c r="M17" s="155"/>
      <c r="N17" s="155"/>
      <c r="O17" s="155"/>
    </row>
    <row r="18" spans="1:15" x14ac:dyDescent="0.2">
      <c r="A18" s="205" t="s">
        <v>62</v>
      </c>
      <c r="B18" s="181" t="s">
        <v>63</v>
      </c>
      <c r="C18" s="208">
        <f>+C19</f>
        <v>0</v>
      </c>
      <c r="D18" s="209">
        <f>+D19</f>
        <v>0</v>
      </c>
      <c r="E18" s="209">
        <f>+E19</f>
        <v>0</v>
      </c>
      <c r="F18" s="208">
        <f>+F19</f>
        <v>0</v>
      </c>
      <c r="G18" s="208" t="e">
        <f t="shared" si="1"/>
        <v>#DIV/0!</v>
      </c>
      <c r="H18" s="208" t="e">
        <f t="shared" si="2"/>
        <v>#DIV/0!</v>
      </c>
      <c r="I18" s="154"/>
      <c r="J18" s="154"/>
      <c r="K18" s="154"/>
      <c r="L18" s="154"/>
      <c r="M18" s="169"/>
      <c r="N18" s="169"/>
      <c r="O18" s="169"/>
    </row>
    <row r="19" spans="1:15" x14ac:dyDescent="0.2">
      <c r="A19" s="172" t="s">
        <v>75</v>
      </c>
      <c r="B19" s="156" t="s">
        <v>76</v>
      </c>
      <c r="C19" s="152">
        <v>0</v>
      </c>
      <c r="D19" s="153"/>
      <c r="E19" s="153"/>
      <c r="F19" s="152">
        <v>0</v>
      </c>
      <c r="G19" s="175" t="e">
        <f t="shared" si="1"/>
        <v>#DIV/0!</v>
      </c>
      <c r="H19" s="175" t="e">
        <f t="shared" si="2"/>
        <v>#DIV/0!</v>
      </c>
      <c r="I19" s="155"/>
      <c r="J19" s="155"/>
      <c r="K19" s="155"/>
      <c r="L19" s="155"/>
      <c r="M19" s="155"/>
      <c r="N19" s="155"/>
      <c r="O19" s="155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CEE09-2FBF-428B-9D84-1F91AD518B2A}">
  <dimension ref="A1:L380"/>
  <sheetViews>
    <sheetView tabSelected="1" topLeftCell="A355" zoomScale="98" zoomScaleNormal="98" workbookViewId="0">
      <selection activeCell="L376" sqref="L376"/>
    </sheetView>
  </sheetViews>
  <sheetFormatPr defaultRowHeight="15" x14ac:dyDescent="0.25"/>
  <cols>
    <col min="1" max="1" width="14.85546875" style="233" customWidth="1"/>
    <col min="2" max="2" width="40.42578125" customWidth="1"/>
    <col min="3" max="3" width="15.42578125" customWidth="1"/>
    <col min="4" max="4" width="15" customWidth="1"/>
    <col min="5" max="5" width="20.140625" customWidth="1"/>
    <col min="6" max="6" width="12.42578125" customWidth="1"/>
  </cols>
  <sheetData>
    <row r="1" spans="1:6" ht="15.75" x14ac:dyDescent="0.25">
      <c r="A1" s="309" t="s">
        <v>530</v>
      </c>
      <c r="B1" s="309"/>
      <c r="C1" s="309"/>
      <c r="D1" s="309"/>
      <c r="E1" s="309"/>
      <c r="F1" s="309"/>
    </row>
    <row r="2" spans="1:6" ht="15.75" x14ac:dyDescent="0.25">
      <c r="A2" s="309" t="s">
        <v>531</v>
      </c>
      <c r="B2" s="309"/>
      <c r="C2" s="309"/>
      <c r="D2" s="309"/>
      <c r="E2" s="309"/>
      <c r="F2" s="309"/>
    </row>
    <row r="3" spans="1:6" ht="18" x14ac:dyDescent="0.25">
      <c r="A3" s="232"/>
      <c r="B3" s="229"/>
      <c r="C3" s="229"/>
      <c r="D3" s="230"/>
      <c r="E3" s="230"/>
      <c r="F3" s="230"/>
    </row>
    <row r="4" spans="1:6" ht="57" x14ac:dyDescent="0.25">
      <c r="A4" s="307" t="s">
        <v>3</v>
      </c>
      <c r="B4" s="307"/>
      <c r="C4" s="162" t="s">
        <v>569</v>
      </c>
      <c r="D4" s="162" t="s">
        <v>570</v>
      </c>
      <c r="E4" s="162" t="s">
        <v>571</v>
      </c>
      <c r="F4" s="162" t="s">
        <v>532</v>
      </c>
    </row>
    <row r="5" spans="1:6" x14ac:dyDescent="0.25">
      <c r="A5" s="310">
        <v>1</v>
      </c>
      <c r="B5" s="310"/>
      <c r="C5" s="236">
        <v>2</v>
      </c>
      <c r="D5" s="236">
        <v>3</v>
      </c>
      <c r="E5" s="236">
        <v>4.3333333333333304</v>
      </c>
      <c r="F5" s="236">
        <v>5.0833333333333304</v>
      </c>
    </row>
    <row r="6" spans="1:6" s="231" customFormat="1" ht="30.75" customHeight="1" x14ac:dyDescent="0.25">
      <c r="A6" s="237" t="s">
        <v>533</v>
      </c>
      <c r="B6" s="238" t="s">
        <v>534</v>
      </c>
      <c r="C6" s="312">
        <f>C7</f>
        <v>15848413</v>
      </c>
      <c r="D6" s="239"/>
      <c r="E6" s="240">
        <f>E7</f>
        <v>15734245.542000001</v>
      </c>
      <c r="F6" s="241">
        <f t="shared" ref="F6:F11" si="0">+E6/C6*100</f>
        <v>99.279628452388266</v>
      </c>
    </row>
    <row r="7" spans="1:6" s="231" customFormat="1" x14ac:dyDescent="0.25">
      <c r="A7" s="242" t="s">
        <v>203</v>
      </c>
      <c r="B7" s="243" t="s">
        <v>535</v>
      </c>
      <c r="C7" s="312">
        <f>C8</f>
        <v>15848413</v>
      </c>
      <c r="D7" s="239"/>
      <c r="E7" s="240">
        <f>E8</f>
        <v>15734245.542000001</v>
      </c>
      <c r="F7" s="241">
        <f t="shared" si="0"/>
        <v>99.279628452388266</v>
      </c>
    </row>
    <row r="8" spans="1:6" s="231" customFormat="1" x14ac:dyDescent="0.25">
      <c r="A8" s="244" t="s">
        <v>536</v>
      </c>
      <c r="B8" s="245" t="s">
        <v>537</v>
      </c>
      <c r="C8" s="312">
        <f>C9+C21+C32+C38+C76+C106+C270+C324+C344+C354</f>
        <v>15848413</v>
      </c>
      <c r="D8" s="239"/>
      <c r="E8" s="240">
        <f>E9+E21+E32+E38+E76+E106+E270+E324+E344+E354</f>
        <v>15734245.542000001</v>
      </c>
      <c r="F8" s="241">
        <f t="shared" si="0"/>
        <v>99.279628452388266</v>
      </c>
    </row>
    <row r="9" spans="1:6" s="231" customFormat="1" ht="25.5" x14ac:dyDescent="0.25">
      <c r="A9" s="246" t="s">
        <v>538</v>
      </c>
      <c r="B9" s="247" t="s">
        <v>539</v>
      </c>
      <c r="C9" s="312">
        <f>C10</f>
        <v>10575834</v>
      </c>
      <c r="D9" s="239"/>
      <c r="E9" s="240">
        <f>E10</f>
        <v>7961417.7700000005</v>
      </c>
      <c r="F9" s="241">
        <f t="shared" si="0"/>
        <v>75.279337497165713</v>
      </c>
    </row>
    <row r="10" spans="1:6" s="231" customFormat="1" x14ac:dyDescent="0.25">
      <c r="A10" s="248" t="s">
        <v>56</v>
      </c>
      <c r="B10" s="249" t="s">
        <v>55</v>
      </c>
      <c r="C10" s="313">
        <f>C11+C16</f>
        <v>10575834</v>
      </c>
      <c r="D10" s="250"/>
      <c r="E10" s="251">
        <f>E11+E16</f>
        <v>7961417.7700000005</v>
      </c>
      <c r="F10" s="241">
        <f t="shared" si="0"/>
        <v>75.279337497165713</v>
      </c>
    </row>
    <row r="11" spans="1:6" s="231" customFormat="1" x14ac:dyDescent="0.25">
      <c r="A11" s="252" t="s">
        <v>83</v>
      </c>
      <c r="B11" s="249" t="s">
        <v>84</v>
      </c>
      <c r="C11" s="313">
        <v>10391383</v>
      </c>
      <c r="D11" s="250"/>
      <c r="E11" s="251">
        <f>SUM(E12:E15)</f>
        <v>7818021.0700000003</v>
      </c>
      <c r="F11" s="241">
        <f t="shared" si="0"/>
        <v>75.235616568073766</v>
      </c>
    </row>
    <row r="12" spans="1:6" s="231" customFormat="1" x14ac:dyDescent="0.25">
      <c r="A12" s="253" t="s">
        <v>87</v>
      </c>
      <c r="B12" s="249" t="s">
        <v>88</v>
      </c>
      <c r="C12" s="314"/>
      <c r="D12" s="255"/>
      <c r="E12" s="256">
        <v>6589093.7000000002</v>
      </c>
      <c r="F12" s="254"/>
    </row>
    <row r="13" spans="1:6" s="231" customFormat="1" x14ac:dyDescent="0.25">
      <c r="A13" s="253" t="s">
        <v>375</v>
      </c>
      <c r="B13" s="249" t="s">
        <v>376</v>
      </c>
      <c r="C13" s="314"/>
      <c r="D13" s="255"/>
      <c r="E13" s="256">
        <v>24853.08</v>
      </c>
      <c r="F13" s="254"/>
    </row>
    <row r="14" spans="1:6" s="231" customFormat="1" x14ac:dyDescent="0.25">
      <c r="A14" s="253" t="s">
        <v>93</v>
      </c>
      <c r="B14" s="249" t="s">
        <v>92</v>
      </c>
      <c r="C14" s="314"/>
      <c r="D14" s="255"/>
      <c r="E14" s="256">
        <v>120757.86</v>
      </c>
      <c r="F14" s="254"/>
    </row>
    <row r="15" spans="1:6" s="231" customFormat="1" x14ac:dyDescent="0.25">
      <c r="A15" s="253" t="s">
        <v>96</v>
      </c>
      <c r="B15" s="249" t="s">
        <v>97</v>
      </c>
      <c r="C15" s="314"/>
      <c r="D15" s="255"/>
      <c r="E15" s="256">
        <v>1083316.43</v>
      </c>
      <c r="F15" s="254"/>
    </row>
    <row r="16" spans="1:6" s="231" customFormat="1" x14ac:dyDescent="0.25">
      <c r="A16" s="252" t="s">
        <v>98</v>
      </c>
      <c r="B16" s="249" t="s">
        <v>99</v>
      </c>
      <c r="C16" s="313">
        <v>184451</v>
      </c>
      <c r="D16" s="257"/>
      <c r="E16" s="251">
        <f>E17+E18+E19+E20</f>
        <v>143396.70000000001</v>
      </c>
      <c r="F16" s="241">
        <f>+E16/C16*100</f>
        <v>77.742435660419304</v>
      </c>
    </row>
    <row r="17" spans="1:6" s="231" customFormat="1" ht="25.5" x14ac:dyDescent="0.25">
      <c r="A17" s="253" t="s">
        <v>104</v>
      </c>
      <c r="B17" s="249" t="s">
        <v>105</v>
      </c>
      <c r="C17" s="314"/>
      <c r="D17" s="255"/>
      <c r="E17" s="256">
        <v>117905.7</v>
      </c>
      <c r="F17" s="254"/>
    </row>
    <row r="18" spans="1:6" s="231" customFormat="1" x14ac:dyDescent="0.25">
      <c r="A18" s="253" t="s">
        <v>134</v>
      </c>
      <c r="B18" s="249" t="s">
        <v>135</v>
      </c>
      <c r="C18" s="314"/>
      <c r="D18" s="255"/>
      <c r="E18" s="256">
        <v>23680</v>
      </c>
      <c r="F18" s="254"/>
    </row>
    <row r="19" spans="1:6" s="231" customFormat="1" x14ac:dyDescent="0.25">
      <c r="A19" s="253" t="s">
        <v>155</v>
      </c>
      <c r="B19" s="249" t="s">
        <v>156</v>
      </c>
      <c r="C19" s="314"/>
      <c r="D19" s="255"/>
      <c r="E19" s="256">
        <v>168</v>
      </c>
      <c r="F19" s="254"/>
    </row>
    <row r="20" spans="1:6" s="231" customFormat="1" x14ac:dyDescent="0.25">
      <c r="A20" s="253">
        <v>3299</v>
      </c>
      <c r="B20" s="249" t="s">
        <v>146</v>
      </c>
      <c r="C20" s="314"/>
      <c r="D20" s="255"/>
      <c r="E20" s="256">
        <v>1643</v>
      </c>
      <c r="F20" s="254"/>
    </row>
    <row r="21" spans="1:6" s="231" customFormat="1" x14ac:dyDescent="0.25">
      <c r="A21" s="246" t="s">
        <v>540</v>
      </c>
      <c r="B21" s="247" t="s">
        <v>541</v>
      </c>
      <c r="C21" s="312">
        <v>129</v>
      </c>
      <c r="D21" s="258"/>
      <c r="E21" s="240">
        <f>E22</f>
        <v>5475.119999999999</v>
      </c>
      <c r="F21" s="241">
        <f>+E21/C21*100</f>
        <v>4244.2790697674409</v>
      </c>
    </row>
    <row r="22" spans="1:6" s="231" customFormat="1" x14ac:dyDescent="0.25">
      <c r="A22" s="248" t="s">
        <v>56</v>
      </c>
      <c r="B22" s="249" t="s">
        <v>55</v>
      </c>
      <c r="C22" s="313"/>
      <c r="D22" s="257"/>
      <c r="E22" s="251">
        <f>E23+E26+E29</f>
        <v>5475.119999999999</v>
      </c>
      <c r="F22" s="241" t="e">
        <f>+E22/C22*100</f>
        <v>#DIV/0!</v>
      </c>
    </row>
    <row r="23" spans="1:6" s="231" customFormat="1" x14ac:dyDescent="0.25">
      <c r="A23" s="252" t="s">
        <v>83</v>
      </c>
      <c r="B23" s="249" t="s">
        <v>84</v>
      </c>
      <c r="C23" s="313">
        <v>0</v>
      </c>
      <c r="D23" s="257"/>
      <c r="E23" s="251">
        <f>E24+E25</f>
        <v>2528.5099999999998</v>
      </c>
      <c r="F23" s="241" t="e">
        <f>+E23/C23*100</f>
        <v>#DIV/0!</v>
      </c>
    </row>
    <row r="24" spans="1:6" s="231" customFormat="1" x14ac:dyDescent="0.25">
      <c r="A24" s="253" t="s">
        <v>87</v>
      </c>
      <c r="B24" s="249" t="s">
        <v>88</v>
      </c>
      <c r="C24" s="314"/>
      <c r="D24" s="255"/>
      <c r="E24" s="256">
        <v>2133.56</v>
      </c>
      <c r="F24" s="254"/>
    </row>
    <row r="25" spans="1:6" s="231" customFormat="1" x14ac:dyDescent="0.25">
      <c r="A25" s="253">
        <v>3132</v>
      </c>
      <c r="B25" s="249" t="s">
        <v>97</v>
      </c>
      <c r="C25" s="314"/>
      <c r="D25" s="255"/>
      <c r="E25" s="256">
        <v>394.95</v>
      </c>
      <c r="F25" s="254"/>
    </row>
    <row r="26" spans="1:6" s="231" customFormat="1" x14ac:dyDescent="0.25">
      <c r="A26" s="252">
        <v>32</v>
      </c>
      <c r="B26" s="249" t="s">
        <v>99</v>
      </c>
      <c r="C26" s="314">
        <v>0</v>
      </c>
      <c r="D26" s="254"/>
      <c r="E26" s="256">
        <f>E27+E28</f>
        <v>1277.8399999999999</v>
      </c>
      <c r="F26" s="254"/>
    </row>
    <row r="27" spans="1:6" s="231" customFormat="1" x14ac:dyDescent="0.25">
      <c r="A27" s="253">
        <v>3295</v>
      </c>
      <c r="B27" s="249" t="s">
        <v>156</v>
      </c>
      <c r="C27" s="314"/>
      <c r="D27" s="254"/>
      <c r="E27" s="256">
        <v>132.72</v>
      </c>
      <c r="F27" s="254"/>
    </row>
    <row r="28" spans="1:6" s="231" customFormat="1" x14ac:dyDescent="0.25">
      <c r="A28" s="253">
        <v>3296</v>
      </c>
      <c r="B28" s="249" t="s">
        <v>158</v>
      </c>
      <c r="C28" s="314"/>
      <c r="D28" s="254"/>
      <c r="E28" s="256">
        <v>1145.1199999999999</v>
      </c>
      <c r="F28" s="254"/>
    </row>
    <row r="29" spans="1:6" s="231" customFormat="1" x14ac:dyDescent="0.25">
      <c r="A29" s="252">
        <v>34</v>
      </c>
      <c r="B29" s="249" t="s">
        <v>161</v>
      </c>
      <c r="C29" s="314">
        <v>0</v>
      </c>
      <c r="D29" s="254"/>
      <c r="E29" s="256">
        <v>1668.77</v>
      </c>
      <c r="F29" s="254"/>
    </row>
    <row r="30" spans="1:6" s="231" customFormat="1" x14ac:dyDescent="0.25">
      <c r="A30" s="253">
        <v>3433</v>
      </c>
      <c r="B30" s="249" t="s">
        <v>392</v>
      </c>
      <c r="C30" s="314"/>
      <c r="D30" s="254"/>
      <c r="E30" s="256">
        <v>1668.77</v>
      </c>
      <c r="F30" s="254"/>
    </row>
    <row r="31" spans="1:6" s="231" customFormat="1" x14ac:dyDescent="0.25">
      <c r="A31" s="252">
        <v>37</v>
      </c>
      <c r="B31" s="249"/>
      <c r="C31" s="314">
        <v>129</v>
      </c>
      <c r="D31" s="254"/>
      <c r="E31" s="256"/>
      <c r="F31" s="254"/>
    </row>
    <row r="32" spans="1:6" s="231" customFormat="1" ht="25.5" x14ac:dyDescent="0.25">
      <c r="A32" s="246" t="s">
        <v>542</v>
      </c>
      <c r="B32" s="247" t="s">
        <v>543</v>
      </c>
      <c r="C32" s="312">
        <v>0</v>
      </c>
      <c r="D32" s="239"/>
      <c r="E32" s="240">
        <f>E33</f>
        <v>1660.8</v>
      </c>
      <c r="F32" s="241" t="e">
        <f>+E32/C32*100</f>
        <v>#DIV/0!</v>
      </c>
    </row>
    <row r="33" spans="1:6" s="231" customFormat="1" x14ac:dyDescent="0.25">
      <c r="A33" s="248" t="s">
        <v>56</v>
      </c>
      <c r="B33" s="249" t="s">
        <v>55</v>
      </c>
      <c r="C33" s="313"/>
      <c r="D33" s="250"/>
      <c r="E33" s="251">
        <f>E34+E36</f>
        <v>1660.8</v>
      </c>
      <c r="F33" s="241" t="e">
        <f>+E33/C33*100</f>
        <v>#DIV/0!</v>
      </c>
    </row>
    <row r="34" spans="1:6" s="231" customFormat="1" x14ac:dyDescent="0.25">
      <c r="A34" s="252">
        <v>32</v>
      </c>
      <c r="B34" s="249" t="s">
        <v>99</v>
      </c>
      <c r="C34" s="313">
        <v>0</v>
      </c>
      <c r="D34" s="250"/>
      <c r="E34" s="251">
        <v>128.80000000000001</v>
      </c>
      <c r="F34" s="241"/>
    </row>
    <row r="35" spans="1:6" s="231" customFormat="1" x14ac:dyDescent="0.25">
      <c r="A35" s="253">
        <v>3214</v>
      </c>
      <c r="B35" s="249" t="s">
        <v>109</v>
      </c>
      <c r="C35" s="313"/>
      <c r="D35" s="250"/>
      <c r="E35" s="251">
        <v>128.80000000000001</v>
      </c>
      <c r="F35" s="241"/>
    </row>
    <row r="36" spans="1:6" s="231" customFormat="1" ht="25.5" x14ac:dyDescent="0.25">
      <c r="A36" s="252" t="s">
        <v>203</v>
      </c>
      <c r="B36" s="249" t="s">
        <v>204</v>
      </c>
      <c r="C36" s="313">
        <v>0</v>
      </c>
      <c r="D36" s="250"/>
      <c r="E36" s="251">
        <v>1532</v>
      </c>
      <c r="F36" s="241" t="e">
        <f>+E36/C36*100</f>
        <v>#DIV/0!</v>
      </c>
    </row>
    <row r="37" spans="1:6" s="231" customFormat="1" x14ac:dyDescent="0.25">
      <c r="A37" s="253" t="s">
        <v>207</v>
      </c>
      <c r="B37" s="249" t="s">
        <v>208</v>
      </c>
      <c r="C37" s="314"/>
      <c r="D37" s="254"/>
      <c r="E37" s="256">
        <v>1532</v>
      </c>
      <c r="F37" s="254"/>
    </row>
    <row r="38" spans="1:6" s="231" customFormat="1" ht="25.5" x14ac:dyDescent="0.25">
      <c r="A38" s="246" t="s">
        <v>544</v>
      </c>
      <c r="B38" s="247" t="s">
        <v>545</v>
      </c>
      <c r="C38" s="312">
        <f>C39</f>
        <v>430049</v>
      </c>
      <c r="D38" s="239"/>
      <c r="E38" s="240">
        <f>E39</f>
        <v>446049.58999999991</v>
      </c>
      <c r="F38" s="241">
        <f>+E38/C38*100</f>
        <v>103.72064346155901</v>
      </c>
    </row>
    <row r="39" spans="1:6" s="231" customFormat="1" x14ac:dyDescent="0.25">
      <c r="A39" s="248" t="s">
        <v>56</v>
      </c>
      <c r="B39" s="249" t="s">
        <v>55</v>
      </c>
      <c r="C39" s="313">
        <f>C40+C65+C69+C70</f>
        <v>430049</v>
      </c>
      <c r="D39" s="250"/>
      <c r="E39" s="251">
        <f>E40+E65+E70</f>
        <v>446049.58999999991</v>
      </c>
      <c r="F39" s="241">
        <f>+E39/C39*100</f>
        <v>103.72064346155901</v>
      </c>
    </row>
    <row r="40" spans="1:6" s="231" customFormat="1" x14ac:dyDescent="0.25">
      <c r="A40" s="252" t="s">
        <v>98</v>
      </c>
      <c r="B40" s="249" t="s">
        <v>99</v>
      </c>
      <c r="C40" s="313">
        <v>415515</v>
      </c>
      <c r="D40" s="250"/>
      <c r="E40" s="251">
        <f>SUM(E41:E64)</f>
        <v>433984.39999999991</v>
      </c>
      <c r="F40" s="241">
        <f>+E40/C40*100</f>
        <v>104.44494181918822</v>
      </c>
    </row>
    <row r="41" spans="1:6" s="231" customFormat="1" x14ac:dyDescent="0.25">
      <c r="A41" s="253" t="s">
        <v>102</v>
      </c>
      <c r="B41" s="249" t="s">
        <v>103</v>
      </c>
      <c r="C41" s="314"/>
      <c r="D41" s="254"/>
      <c r="E41" s="256">
        <f>165808.12+80</f>
        <v>165888.12</v>
      </c>
      <c r="F41" s="254"/>
    </row>
    <row r="42" spans="1:6" s="231" customFormat="1" x14ac:dyDescent="0.25">
      <c r="A42" s="253" t="s">
        <v>106</v>
      </c>
      <c r="B42" s="249" t="s">
        <v>107</v>
      </c>
      <c r="C42" s="314"/>
      <c r="D42" s="254"/>
      <c r="E42" s="256">
        <v>16510.21</v>
      </c>
      <c r="F42" s="254"/>
    </row>
    <row r="43" spans="1:6" s="231" customFormat="1" x14ac:dyDescent="0.25">
      <c r="A43" s="253" t="s">
        <v>112</v>
      </c>
      <c r="B43" s="249" t="s">
        <v>113</v>
      </c>
      <c r="C43" s="314"/>
      <c r="D43" s="254"/>
      <c r="E43" s="256">
        <v>5592.78</v>
      </c>
      <c r="F43" s="254"/>
    </row>
    <row r="44" spans="1:6" s="231" customFormat="1" x14ac:dyDescent="0.25">
      <c r="A44" s="253" t="s">
        <v>381</v>
      </c>
      <c r="B44" s="249" t="s">
        <v>382</v>
      </c>
      <c r="C44" s="314"/>
      <c r="D44" s="254"/>
      <c r="E44" s="256">
        <f>10120.13+334.94</f>
        <v>10455.07</v>
      </c>
      <c r="F44" s="254"/>
    </row>
    <row r="45" spans="1:6" s="231" customFormat="1" x14ac:dyDescent="0.25">
      <c r="A45" s="253" t="s">
        <v>114</v>
      </c>
      <c r="B45" s="249" t="s">
        <v>115</v>
      </c>
      <c r="C45" s="314"/>
      <c r="D45" s="254"/>
      <c r="E45" s="256">
        <v>104166.39</v>
      </c>
      <c r="F45" s="254"/>
    </row>
    <row r="46" spans="1:6" s="231" customFormat="1" ht="25.5" x14ac:dyDescent="0.25">
      <c r="A46" s="253" t="s">
        <v>116</v>
      </c>
      <c r="B46" s="249" t="s">
        <v>117</v>
      </c>
      <c r="C46" s="314"/>
      <c r="D46" s="254"/>
      <c r="E46" s="256">
        <v>12620.55</v>
      </c>
      <c r="F46" s="254"/>
    </row>
    <row r="47" spans="1:6" s="231" customFormat="1" x14ac:dyDescent="0.25">
      <c r="A47" s="253" t="s">
        <v>118</v>
      </c>
      <c r="B47" s="249" t="s">
        <v>119</v>
      </c>
      <c r="C47" s="314"/>
      <c r="D47" s="254"/>
      <c r="E47" s="256">
        <v>1678.93</v>
      </c>
      <c r="F47" s="254"/>
    </row>
    <row r="48" spans="1:6" s="231" customFormat="1" x14ac:dyDescent="0.25">
      <c r="A48" s="253" t="s">
        <v>120</v>
      </c>
      <c r="B48" s="249" t="s">
        <v>121</v>
      </c>
      <c r="C48" s="314"/>
      <c r="D48" s="254"/>
      <c r="E48" s="256">
        <v>936.36</v>
      </c>
      <c r="F48" s="254"/>
    </row>
    <row r="49" spans="1:6" s="231" customFormat="1" x14ac:dyDescent="0.25">
      <c r="A49" s="253" t="s">
        <v>124</v>
      </c>
      <c r="B49" s="249" t="s">
        <v>125</v>
      </c>
      <c r="C49" s="314"/>
      <c r="D49" s="254"/>
      <c r="E49" s="256">
        <v>10041.94</v>
      </c>
      <c r="F49" s="254"/>
    </row>
    <row r="50" spans="1:6" s="231" customFormat="1" x14ac:dyDescent="0.25">
      <c r="A50" s="253" t="s">
        <v>126</v>
      </c>
      <c r="B50" s="249" t="s">
        <v>127</v>
      </c>
      <c r="C50" s="314"/>
      <c r="D50" s="254"/>
      <c r="E50" s="256">
        <v>17348.169999999998</v>
      </c>
      <c r="F50" s="254"/>
    </row>
    <row r="51" spans="1:6" s="231" customFormat="1" x14ac:dyDescent="0.25">
      <c r="A51" s="253" t="s">
        <v>128</v>
      </c>
      <c r="B51" s="249" t="s">
        <v>129</v>
      </c>
      <c r="C51" s="314"/>
      <c r="D51" s="254"/>
      <c r="E51" s="256">
        <v>11040.87</v>
      </c>
      <c r="F51" s="254"/>
    </row>
    <row r="52" spans="1:6" s="231" customFormat="1" x14ac:dyDescent="0.25">
      <c r="A52" s="253" t="s">
        <v>130</v>
      </c>
      <c r="B52" s="249" t="s">
        <v>131</v>
      </c>
      <c r="C52" s="314"/>
      <c r="D52" s="254"/>
      <c r="E52" s="256">
        <v>8547.34</v>
      </c>
      <c r="F52" s="254"/>
    </row>
    <row r="53" spans="1:6" s="231" customFormat="1" x14ac:dyDescent="0.25">
      <c r="A53" s="253" t="s">
        <v>132</v>
      </c>
      <c r="B53" s="249" t="s">
        <v>133</v>
      </c>
      <c r="C53" s="314"/>
      <c r="D53" s="254"/>
      <c r="E53" s="256">
        <v>2008.73</v>
      </c>
      <c r="F53" s="254"/>
    </row>
    <row r="54" spans="1:6" s="231" customFormat="1" x14ac:dyDescent="0.25">
      <c r="A54" s="253" t="s">
        <v>134</v>
      </c>
      <c r="B54" s="249" t="s">
        <v>135</v>
      </c>
      <c r="C54" s="314"/>
      <c r="D54" s="254"/>
      <c r="E54" s="256">
        <v>0</v>
      </c>
      <c r="F54" s="254"/>
    </row>
    <row r="55" spans="1:6" s="231" customFormat="1" x14ac:dyDescent="0.25">
      <c r="A55" s="253" t="s">
        <v>136</v>
      </c>
      <c r="B55" s="249" t="s">
        <v>137</v>
      </c>
      <c r="C55" s="314"/>
      <c r="D55" s="254"/>
      <c r="E55" s="256">
        <v>28667.599999999999</v>
      </c>
      <c r="F55" s="254"/>
    </row>
    <row r="56" spans="1:6" s="231" customFormat="1" x14ac:dyDescent="0.25">
      <c r="A56" s="253" t="s">
        <v>138</v>
      </c>
      <c r="B56" s="249" t="s">
        <v>139</v>
      </c>
      <c r="C56" s="314"/>
      <c r="D56" s="254"/>
      <c r="E56" s="256">
        <v>3639.23</v>
      </c>
      <c r="F56" s="254"/>
    </row>
    <row r="57" spans="1:6" s="231" customFormat="1" x14ac:dyDescent="0.25">
      <c r="A57" s="253" t="s">
        <v>140</v>
      </c>
      <c r="B57" s="249" t="s">
        <v>141</v>
      </c>
      <c r="C57" s="314"/>
      <c r="D57" s="254"/>
      <c r="E57" s="256">
        <v>10307.51</v>
      </c>
      <c r="F57" s="254"/>
    </row>
    <row r="58" spans="1:6" s="231" customFormat="1" x14ac:dyDescent="0.25">
      <c r="A58" s="253" t="s">
        <v>144</v>
      </c>
      <c r="B58" s="249" t="s">
        <v>143</v>
      </c>
      <c r="C58" s="314"/>
      <c r="D58" s="254"/>
      <c r="E58" s="256">
        <v>320</v>
      </c>
      <c r="F58" s="254"/>
    </row>
    <row r="59" spans="1:6" s="231" customFormat="1" ht="25.5" x14ac:dyDescent="0.25">
      <c r="A59" s="253" t="s">
        <v>147</v>
      </c>
      <c r="B59" s="249" t="s">
        <v>148</v>
      </c>
      <c r="C59" s="314"/>
      <c r="D59" s="254"/>
      <c r="E59" s="256">
        <v>0</v>
      </c>
      <c r="F59" s="254"/>
    </row>
    <row r="60" spans="1:6" s="231" customFormat="1" x14ac:dyDescent="0.25">
      <c r="A60" s="253" t="s">
        <v>149</v>
      </c>
      <c r="B60" s="249" t="s">
        <v>150</v>
      </c>
      <c r="C60" s="314"/>
      <c r="D60" s="254"/>
      <c r="E60" s="256">
        <v>1915.44</v>
      </c>
      <c r="F60" s="254"/>
    </row>
    <row r="61" spans="1:6" s="231" customFormat="1" x14ac:dyDescent="0.25">
      <c r="A61" s="253" t="s">
        <v>151</v>
      </c>
      <c r="B61" s="249" t="s">
        <v>152</v>
      </c>
      <c r="C61" s="314"/>
      <c r="D61" s="254"/>
      <c r="E61" s="256">
        <v>17943.48</v>
      </c>
      <c r="F61" s="254"/>
    </row>
    <row r="62" spans="1:6" s="231" customFormat="1" x14ac:dyDescent="0.25">
      <c r="A62" s="253" t="s">
        <v>153</v>
      </c>
      <c r="B62" s="249" t="s">
        <v>154</v>
      </c>
      <c r="C62" s="314"/>
      <c r="D62" s="254"/>
      <c r="E62" s="256">
        <v>2570.67</v>
      </c>
      <c r="F62" s="254"/>
    </row>
    <row r="63" spans="1:6" s="231" customFormat="1" x14ac:dyDescent="0.25">
      <c r="A63" s="253" t="s">
        <v>155</v>
      </c>
      <c r="B63" s="249" t="s">
        <v>156</v>
      </c>
      <c r="C63" s="314"/>
      <c r="D63" s="254"/>
      <c r="E63" s="256">
        <v>1.99</v>
      </c>
      <c r="F63" s="254"/>
    </row>
    <row r="64" spans="1:6" s="231" customFormat="1" x14ac:dyDescent="0.25">
      <c r="A64" s="253" t="s">
        <v>159</v>
      </c>
      <c r="B64" s="249" t="s">
        <v>146</v>
      </c>
      <c r="C64" s="314"/>
      <c r="D64" s="254"/>
      <c r="E64" s="256">
        <v>1783.02</v>
      </c>
      <c r="F64" s="254"/>
    </row>
    <row r="65" spans="1:6" s="231" customFormat="1" x14ac:dyDescent="0.25">
      <c r="A65" s="252" t="s">
        <v>160</v>
      </c>
      <c r="B65" s="249" t="s">
        <v>161</v>
      </c>
      <c r="C65" s="313">
        <v>6740</v>
      </c>
      <c r="D65" s="250"/>
      <c r="E65" s="251">
        <f>E67+E68</f>
        <v>1894.35</v>
      </c>
      <c r="F65" s="241">
        <f>+E65/C65*100</f>
        <v>28.106083086053413</v>
      </c>
    </row>
    <row r="66" spans="1:6" s="231" customFormat="1" ht="25.5" x14ac:dyDescent="0.25">
      <c r="A66" s="253">
        <v>3423</v>
      </c>
      <c r="B66" s="249" t="s">
        <v>388</v>
      </c>
      <c r="C66" s="313"/>
      <c r="D66" s="250"/>
      <c r="E66" s="259">
        <v>2635.02</v>
      </c>
      <c r="F66" s="241"/>
    </row>
    <row r="67" spans="1:6" s="231" customFormat="1" x14ac:dyDescent="0.25">
      <c r="A67" s="253" t="s">
        <v>164</v>
      </c>
      <c r="B67" s="249" t="s">
        <v>165</v>
      </c>
      <c r="C67" s="314"/>
      <c r="D67" s="254"/>
      <c r="E67" s="256">
        <v>1589.48</v>
      </c>
      <c r="F67" s="254"/>
    </row>
    <row r="68" spans="1:6" s="231" customFormat="1" x14ac:dyDescent="0.25">
      <c r="A68" s="253" t="s">
        <v>393</v>
      </c>
      <c r="B68" s="249" t="s">
        <v>394</v>
      </c>
      <c r="C68" s="314"/>
      <c r="D68" s="254"/>
      <c r="E68" s="256">
        <v>304.87</v>
      </c>
      <c r="F68" s="254"/>
    </row>
    <row r="69" spans="1:6" s="231" customFormat="1" x14ac:dyDescent="0.25">
      <c r="A69" s="252">
        <v>37</v>
      </c>
      <c r="B69" s="249"/>
      <c r="C69" s="314">
        <v>2528</v>
      </c>
      <c r="D69" s="254"/>
      <c r="E69" s="256">
        <v>0</v>
      </c>
      <c r="F69" s="241">
        <f>+E69/C69*100</f>
        <v>0</v>
      </c>
    </row>
    <row r="70" spans="1:6" s="231" customFormat="1" ht="25.5" x14ac:dyDescent="0.25">
      <c r="A70" s="252" t="s">
        <v>233</v>
      </c>
      <c r="B70" s="249" t="s">
        <v>234</v>
      </c>
      <c r="C70" s="313">
        <v>5266</v>
      </c>
      <c r="D70" s="250"/>
      <c r="E70" s="251">
        <f>SUM(E71:E75)</f>
        <v>10170.84</v>
      </c>
      <c r="F70" s="241">
        <f>+E70/C70*100</f>
        <v>193.14166350170908</v>
      </c>
    </row>
    <row r="71" spans="1:6" s="231" customFormat="1" x14ac:dyDescent="0.25">
      <c r="A71" s="253" t="s">
        <v>241</v>
      </c>
      <c r="B71" s="249" t="s">
        <v>242</v>
      </c>
      <c r="C71" s="314"/>
      <c r="D71" s="254"/>
      <c r="E71" s="256">
        <v>3399.45</v>
      </c>
      <c r="F71" s="254"/>
    </row>
    <row r="72" spans="1:6" s="231" customFormat="1" x14ac:dyDescent="0.25">
      <c r="A72" s="253" t="s">
        <v>436</v>
      </c>
      <c r="B72" s="249" t="s">
        <v>437</v>
      </c>
      <c r="C72" s="314"/>
      <c r="D72" s="254"/>
      <c r="E72" s="256">
        <v>2027.13</v>
      </c>
      <c r="F72" s="254"/>
    </row>
    <row r="73" spans="1:6" s="231" customFormat="1" x14ac:dyDescent="0.25">
      <c r="A73" s="253" t="s">
        <v>438</v>
      </c>
      <c r="B73" s="249" t="s">
        <v>439</v>
      </c>
      <c r="C73" s="314"/>
      <c r="D73" s="254"/>
      <c r="E73" s="256">
        <v>878</v>
      </c>
      <c r="F73" s="254"/>
    </row>
    <row r="74" spans="1:6" s="231" customFormat="1" x14ac:dyDescent="0.25">
      <c r="A74" s="253" t="s">
        <v>440</v>
      </c>
      <c r="B74" s="249" t="s">
        <v>441</v>
      </c>
      <c r="C74" s="314"/>
      <c r="D74" s="254"/>
      <c r="E74" s="256">
        <v>3416.25</v>
      </c>
      <c r="F74" s="254"/>
    </row>
    <row r="75" spans="1:6" s="231" customFormat="1" x14ac:dyDescent="0.25">
      <c r="A75" s="253" t="s">
        <v>450</v>
      </c>
      <c r="B75" s="249" t="s">
        <v>451</v>
      </c>
      <c r="C75" s="314"/>
      <c r="D75" s="254"/>
      <c r="E75" s="256">
        <v>450.01</v>
      </c>
      <c r="F75" s="254"/>
    </row>
    <row r="76" spans="1:6" s="231" customFormat="1" ht="25.5" x14ac:dyDescent="0.25">
      <c r="A76" s="246" t="s">
        <v>546</v>
      </c>
      <c r="B76" s="247" t="s">
        <v>547</v>
      </c>
      <c r="C76" s="312">
        <f>C77</f>
        <v>201500</v>
      </c>
      <c r="D76" s="239"/>
      <c r="E76" s="240">
        <f>E77</f>
        <v>198577.78999999998</v>
      </c>
      <c r="F76" s="241">
        <f>+E76/C76*100</f>
        <v>98.549771712158801</v>
      </c>
    </row>
    <row r="77" spans="1:6" s="231" customFormat="1" x14ac:dyDescent="0.25">
      <c r="A77" s="248" t="s">
        <v>64</v>
      </c>
      <c r="B77" s="249" t="s">
        <v>65</v>
      </c>
      <c r="C77" s="313">
        <f>C78+C82+C98+C100+C102</f>
        <v>201500</v>
      </c>
      <c r="D77" s="250"/>
      <c r="E77" s="251">
        <f>E78+E82+E98+E100+E102</f>
        <v>198577.78999999998</v>
      </c>
      <c r="F77" s="241">
        <f>+E77/C77*100</f>
        <v>98.549771712158801</v>
      </c>
    </row>
    <row r="78" spans="1:6" s="231" customFormat="1" x14ac:dyDescent="0.25">
      <c r="A78" s="252" t="s">
        <v>83</v>
      </c>
      <c r="B78" s="249" t="s">
        <v>84</v>
      </c>
      <c r="C78" s="313">
        <v>34752</v>
      </c>
      <c r="D78" s="250"/>
      <c r="E78" s="251">
        <f>E79+E80+E81</f>
        <v>25293.72</v>
      </c>
      <c r="F78" s="241">
        <f>+E78/C78*100</f>
        <v>72.783494475138127</v>
      </c>
    </row>
    <row r="79" spans="1:6" s="231" customFormat="1" x14ac:dyDescent="0.25">
      <c r="A79" s="253" t="s">
        <v>87</v>
      </c>
      <c r="B79" s="249" t="s">
        <v>88</v>
      </c>
      <c r="C79" s="314"/>
      <c r="D79" s="254"/>
      <c r="E79" s="256">
        <v>19282.150000000001</v>
      </c>
      <c r="F79" s="254"/>
    </row>
    <row r="80" spans="1:6" s="231" customFormat="1" x14ac:dyDescent="0.25">
      <c r="A80" s="253" t="s">
        <v>93</v>
      </c>
      <c r="B80" s="249" t="s">
        <v>92</v>
      </c>
      <c r="C80" s="314"/>
      <c r="D80" s="254"/>
      <c r="E80" s="256">
        <v>2830</v>
      </c>
      <c r="F80" s="254"/>
    </row>
    <row r="81" spans="1:6" s="231" customFormat="1" x14ac:dyDescent="0.25">
      <c r="A81" s="253" t="s">
        <v>96</v>
      </c>
      <c r="B81" s="249" t="s">
        <v>97</v>
      </c>
      <c r="C81" s="314"/>
      <c r="D81" s="254"/>
      <c r="E81" s="256">
        <v>3181.57</v>
      </c>
      <c r="F81" s="254"/>
    </row>
    <row r="82" spans="1:6" s="231" customFormat="1" x14ac:dyDescent="0.25">
      <c r="A82" s="252" t="s">
        <v>98</v>
      </c>
      <c r="B82" s="249" t="s">
        <v>99</v>
      </c>
      <c r="C82" s="313">
        <v>59410</v>
      </c>
      <c r="D82" s="250"/>
      <c r="E82" s="251">
        <f>SUM(E83:E97)</f>
        <v>103646.56999999998</v>
      </c>
      <c r="F82" s="241">
        <f>+E82/C82*100</f>
        <v>174.45980474667562</v>
      </c>
    </row>
    <row r="83" spans="1:6" s="231" customFormat="1" x14ac:dyDescent="0.25">
      <c r="A83" s="253" t="s">
        <v>102</v>
      </c>
      <c r="B83" s="249" t="s">
        <v>103</v>
      </c>
      <c r="C83" s="314"/>
      <c r="D83" s="254"/>
      <c r="E83" s="256">
        <v>40311.97</v>
      </c>
      <c r="F83" s="254"/>
    </row>
    <row r="84" spans="1:6" s="231" customFormat="1" ht="25.5" x14ac:dyDescent="0.25">
      <c r="A84" s="253">
        <v>3212</v>
      </c>
      <c r="B84" s="249" t="s">
        <v>105</v>
      </c>
      <c r="C84" s="314"/>
      <c r="D84" s="254"/>
      <c r="E84" s="256">
        <v>485.77</v>
      </c>
      <c r="F84" s="254"/>
    </row>
    <row r="85" spans="1:6" s="231" customFormat="1" x14ac:dyDescent="0.25">
      <c r="A85" s="253" t="s">
        <v>106</v>
      </c>
      <c r="B85" s="249" t="s">
        <v>107</v>
      </c>
      <c r="C85" s="314"/>
      <c r="D85" s="254"/>
      <c r="E85" s="256">
        <v>489.59</v>
      </c>
      <c r="F85" s="254"/>
    </row>
    <row r="86" spans="1:6" s="231" customFormat="1" x14ac:dyDescent="0.25">
      <c r="A86" s="253" t="s">
        <v>112</v>
      </c>
      <c r="B86" s="249" t="s">
        <v>113</v>
      </c>
      <c r="C86" s="314"/>
      <c r="D86" s="254"/>
      <c r="E86" s="256">
        <v>8.75</v>
      </c>
      <c r="F86" s="254"/>
    </row>
    <row r="87" spans="1:6" s="231" customFormat="1" x14ac:dyDescent="0.25">
      <c r="A87" s="253" t="s">
        <v>381</v>
      </c>
      <c r="B87" s="249" t="s">
        <v>382</v>
      </c>
      <c r="C87" s="314"/>
      <c r="D87" s="254"/>
      <c r="E87" s="256">
        <v>210.06</v>
      </c>
      <c r="F87" s="254"/>
    </row>
    <row r="88" spans="1:6" s="231" customFormat="1" x14ac:dyDescent="0.25">
      <c r="A88" s="253">
        <v>3223</v>
      </c>
      <c r="B88" s="249" t="s">
        <v>115</v>
      </c>
      <c r="C88" s="314"/>
      <c r="D88" s="254"/>
      <c r="E88" s="256">
        <v>368.03</v>
      </c>
      <c r="F88" s="254"/>
    </row>
    <row r="89" spans="1:6" s="231" customFormat="1" ht="25.5" x14ac:dyDescent="0.25">
      <c r="A89" s="253">
        <v>3224</v>
      </c>
      <c r="B89" s="249" t="s">
        <v>117</v>
      </c>
      <c r="C89" s="314"/>
      <c r="D89" s="254"/>
      <c r="E89" s="256">
        <v>573.71</v>
      </c>
      <c r="F89" s="254"/>
    </row>
    <row r="90" spans="1:6" s="231" customFormat="1" x14ac:dyDescent="0.25">
      <c r="A90" s="253">
        <v>3233</v>
      </c>
      <c r="B90" s="249" t="s">
        <v>129</v>
      </c>
      <c r="C90" s="314"/>
      <c r="D90" s="254"/>
      <c r="E90" s="256">
        <v>1330.31</v>
      </c>
      <c r="F90" s="254"/>
    </row>
    <row r="91" spans="1:6" s="231" customFormat="1" x14ac:dyDescent="0.25">
      <c r="A91" s="253" t="s">
        <v>136</v>
      </c>
      <c r="B91" s="249" t="s">
        <v>137</v>
      </c>
      <c r="C91" s="314"/>
      <c r="D91" s="254"/>
      <c r="E91" s="256">
        <v>51332.29</v>
      </c>
      <c r="F91" s="254"/>
    </row>
    <row r="92" spans="1:6" s="231" customFormat="1" x14ac:dyDescent="0.25">
      <c r="A92" s="253" t="s">
        <v>138</v>
      </c>
      <c r="B92" s="249" t="s">
        <v>139</v>
      </c>
      <c r="C92" s="314"/>
      <c r="D92" s="254"/>
      <c r="E92" s="256">
        <v>0</v>
      </c>
      <c r="F92" s="254"/>
    </row>
    <row r="93" spans="1:6" s="231" customFormat="1" x14ac:dyDescent="0.25">
      <c r="A93" s="253" t="s">
        <v>140</v>
      </c>
      <c r="B93" s="249" t="s">
        <v>141</v>
      </c>
      <c r="C93" s="314"/>
      <c r="D93" s="254"/>
      <c r="E93" s="256">
        <v>2101</v>
      </c>
      <c r="F93" s="254"/>
    </row>
    <row r="94" spans="1:6" s="231" customFormat="1" x14ac:dyDescent="0.25">
      <c r="A94" s="253" t="s">
        <v>144</v>
      </c>
      <c r="B94" s="249" t="s">
        <v>143</v>
      </c>
      <c r="C94" s="314"/>
      <c r="D94" s="254"/>
      <c r="E94" s="256">
        <v>3107.62</v>
      </c>
      <c r="F94" s="254"/>
    </row>
    <row r="95" spans="1:6" s="231" customFormat="1" x14ac:dyDescent="0.25">
      <c r="A95" s="253">
        <v>3292</v>
      </c>
      <c r="B95" s="249" t="s">
        <v>150</v>
      </c>
      <c r="C95" s="314"/>
      <c r="D95" s="254"/>
      <c r="E95" s="256">
        <v>23</v>
      </c>
      <c r="F95" s="254"/>
    </row>
    <row r="96" spans="1:6" s="231" customFormat="1" x14ac:dyDescent="0.25">
      <c r="A96" s="253" t="s">
        <v>151</v>
      </c>
      <c r="B96" s="249" t="s">
        <v>152</v>
      </c>
      <c r="C96" s="314"/>
      <c r="D96" s="254"/>
      <c r="E96" s="256">
        <v>1814.47</v>
      </c>
      <c r="F96" s="254"/>
    </row>
    <row r="97" spans="1:6" s="231" customFormat="1" x14ac:dyDescent="0.25">
      <c r="A97" s="253" t="s">
        <v>159</v>
      </c>
      <c r="B97" s="249" t="s">
        <v>146</v>
      </c>
      <c r="C97" s="314"/>
      <c r="D97" s="254"/>
      <c r="E97" s="256">
        <v>1490</v>
      </c>
      <c r="F97" s="254"/>
    </row>
    <row r="98" spans="1:6" s="231" customFormat="1" x14ac:dyDescent="0.25">
      <c r="A98" s="252">
        <v>35</v>
      </c>
      <c r="B98" s="249" t="s">
        <v>167</v>
      </c>
      <c r="C98" s="314">
        <v>1394</v>
      </c>
      <c r="D98" s="254"/>
      <c r="E98" s="256">
        <v>47911</v>
      </c>
      <c r="F98" s="241">
        <f>+E98/C98*100</f>
        <v>3436.9440459110469</v>
      </c>
    </row>
    <row r="99" spans="1:6" s="231" customFormat="1" ht="25.5" x14ac:dyDescent="0.25">
      <c r="A99" s="253">
        <v>3531</v>
      </c>
      <c r="B99" s="249" t="s">
        <v>173</v>
      </c>
      <c r="C99" s="314"/>
      <c r="D99" s="254"/>
      <c r="E99" s="256">
        <v>47911</v>
      </c>
      <c r="F99" s="254"/>
    </row>
    <row r="100" spans="1:6" s="231" customFormat="1" ht="25.5" x14ac:dyDescent="0.25">
      <c r="A100" s="252">
        <v>36</v>
      </c>
      <c r="B100" s="249" t="s">
        <v>176</v>
      </c>
      <c r="C100" s="314">
        <v>19097</v>
      </c>
      <c r="D100" s="254"/>
      <c r="E100" s="256">
        <v>19097</v>
      </c>
      <c r="F100" s="241">
        <f>+E100/C100*100</f>
        <v>100</v>
      </c>
    </row>
    <row r="101" spans="1:6" s="231" customFormat="1" ht="25.5" x14ac:dyDescent="0.25">
      <c r="A101" s="253">
        <v>3693</v>
      </c>
      <c r="B101" s="249" t="s">
        <v>292</v>
      </c>
      <c r="C101" s="314"/>
      <c r="D101" s="254"/>
      <c r="E101" s="256">
        <v>19097</v>
      </c>
      <c r="F101" s="254"/>
    </row>
    <row r="102" spans="1:6" s="231" customFormat="1" ht="25.5" x14ac:dyDescent="0.25">
      <c r="A102" s="252" t="s">
        <v>233</v>
      </c>
      <c r="B102" s="249" t="s">
        <v>234</v>
      </c>
      <c r="C102" s="313">
        <v>86847</v>
      </c>
      <c r="D102" s="250"/>
      <c r="E102" s="251">
        <f>SUM(E103:E105)</f>
        <v>2629.5</v>
      </c>
      <c r="F102" s="241">
        <f>+E102/C102*100</f>
        <v>3.0277384365608486</v>
      </c>
    </row>
    <row r="103" spans="1:6" s="231" customFormat="1" x14ac:dyDescent="0.25">
      <c r="A103" s="253" t="s">
        <v>241</v>
      </c>
      <c r="B103" s="249" t="s">
        <v>242</v>
      </c>
      <c r="C103" s="314"/>
      <c r="D103" s="254"/>
      <c r="E103" s="256">
        <v>0</v>
      </c>
      <c r="F103" s="254"/>
    </row>
    <row r="104" spans="1:6" s="231" customFormat="1" x14ac:dyDescent="0.25">
      <c r="A104" s="253">
        <v>4222</v>
      </c>
      <c r="B104" s="249" t="s">
        <v>437</v>
      </c>
      <c r="C104" s="314"/>
      <c r="D104" s="254"/>
      <c r="E104" s="256">
        <v>592</v>
      </c>
      <c r="F104" s="254"/>
    </row>
    <row r="105" spans="1:6" s="231" customFormat="1" x14ac:dyDescent="0.25">
      <c r="A105" s="253">
        <v>4225</v>
      </c>
      <c r="B105" s="249" t="s">
        <v>441</v>
      </c>
      <c r="C105" s="314"/>
      <c r="D105" s="254"/>
      <c r="E105" s="256">
        <v>2037.5</v>
      </c>
      <c r="F105" s="254"/>
    </row>
    <row r="106" spans="1:6" s="231" customFormat="1" ht="25.5" x14ac:dyDescent="0.25">
      <c r="A106" s="246" t="s">
        <v>548</v>
      </c>
      <c r="B106" s="247" t="s">
        <v>549</v>
      </c>
      <c r="C106" s="312">
        <f>C107+C162+C167+C227+C259</f>
        <v>1406564</v>
      </c>
      <c r="D106" s="239"/>
      <c r="E106" s="240">
        <f>E107+E167+E227+E259+E162</f>
        <v>1789830.7619999999</v>
      </c>
      <c r="F106" s="241">
        <f>+E106/C106*100</f>
        <v>127.24844102365765</v>
      </c>
    </row>
    <row r="107" spans="1:6" s="231" customFormat="1" x14ac:dyDescent="0.25">
      <c r="A107" s="248" t="s">
        <v>83</v>
      </c>
      <c r="B107" s="249" t="s">
        <v>485</v>
      </c>
      <c r="C107" s="313">
        <f>C108+C113+C139+C145+C147+C150+C160</f>
        <v>863000</v>
      </c>
      <c r="D107" s="250"/>
      <c r="E107" s="251">
        <f>E108+E113+E139+E145+E147+E150+E160</f>
        <v>895128.85200000007</v>
      </c>
      <c r="F107" s="241">
        <f>+E107/C107*100</f>
        <v>103.72292607184241</v>
      </c>
    </row>
    <row r="108" spans="1:6" s="231" customFormat="1" x14ac:dyDescent="0.25">
      <c r="A108" s="252" t="s">
        <v>83</v>
      </c>
      <c r="B108" s="249" t="s">
        <v>84</v>
      </c>
      <c r="C108" s="313">
        <v>471500</v>
      </c>
      <c r="D108" s="250"/>
      <c r="E108" s="251">
        <f>E109+E110+E111+E112</f>
        <v>103324.89</v>
      </c>
      <c r="F108" s="241">
        <f>+E108/C108*100</f>
        <v>21.914080593849416</v>
      </c>
    </row>
    <row r="109" spans="1:6" s="231" customFormat="1" x14ac:dyDescent="0.25">
      <c r="A109" s="253" t="s">
        <v>87</v>
      </c>
      <c r="B109" s="249" t="s">
        <v>88</v>
      </c>
      <c r="C109" s="314"/>
      <c r="D109" s="254"/>
      <c r="E109" s="256">
        <f>18946.74+2989.93</f>
        <v>21936.670000000002</v>
      </c>
      <c r="F109" s="254"/>
    </row>
    <row r="110" spans="1:6" s="231" customFormat="1" x14ac:dyDescent="0.25">
      <c r="A110" s="253">
        <v>3114</v>
      </c>
      <c r="B110" s="249" t="s">
        <v>376</v>
      </c>
      <c r="C110" s="314"/>
      <c r="D110" s="254"/>
      <c r="E110" s="256">
        <v>1984.43</v>
      </c>
      <c r="F110" s="254"/>
    </row>
    <row r="111" spans="1:6" s="231" customFormat="1" x14ac:dyDescent="0.25">
      <c r="A111" s="253" t="s">
        <v>93</v>
      </c>
      <c r="B111" s="249" t="s">
        <v>92</v>
      </c>
      <c r="C111" s="314"/>
      <c r="D111" s="254"/>
      <c r="E111" s="256">
        <f>74950.25+1000</f>
        <v>75950.25</v>
      </c>
      <c r="F111" s="254"/>
    </row>
    <row r="112" spans="1:6" s="231" customFormat="1" x14ac:dyDescent="0.25">
      <c r="A112" s="253" t="s">
        <v>96</v>
      </c>
      <c r="B112" s="249" t="s">
        <v>97</v>
      </c>
      <c r="C112" s="314"/>
      <c r="D112" s="254"/>
      <c r="E112" s="256">
        <v>3453.54</v>
      </c>
      <c r="F112" s="254"/>
    </row>
    <row r="113" spans="1:6" s="231" customFormat="1" x14ac:dyDescent="0.25">
      <c r="A113" s="252" t="s">
        <v>98</v>
      </c>
      <c r="B113" s="249" t="s">
        <v>99</v>
      </c>
      <c r="C113" s="313">
        <v>341500</v>
      </c>
      <c r="D113" s="250"/>
      <c r="E113" s="251">
        <f>SUM(E114:E138)</f>
        <v>729393.57200000004</v>
      </c>
      <c r="F113" s="241">
        <f>+E113/C113*100</f>
        <v>213.58523338213766</v>
      </c>
    </row>
    <row r="114" spans="1:6" s="231" customFormat="1" x14ac:dyDescent="0.25">
      <c r="A114" s="253" t="s">
        <v>102</v>
      </c>
      <c r="B114" s="249" t="s">
        <v>103</v>
      </c>
      <c r="C114" s="314"/>
      <c r="D114" s="254"/>
      <c r="E114" s="256">
        <f>180224.58+15</f>
        <v>180239.58</v>
      </c>
      <c r="F114" s="254"/>
    </row>
    <row r="115" spans="1:6" s="231" customFormat="1" x14ac:dyDescent="0.25">
      <c r="A115" s="253" t="s">
        <v>106</v>
      </c>
      <c r="B115" s="249" t="s">
        <v>107</v>
      </c>
      <c r="C115" s="314"/>
      <c r="D115" s="254"/>
      <c r="E115" s="256">
        <f>4075.4+1120+220</f>
        <v>5415.4</v>
      </c>
      <c r="F115" s="254"/>
    </row>
    <row r="116" spans="1:6" s="231" customFormat="1" x14ac:dyDescent="0.25">
      <c r="A116" s="253">
        <v>3214</v>
      </c>
      <c r="B116" s="249" t="s">
        <v>109</v>
      </c>
      <c r="C116" s="314"/>
      <c r="D116" s="254"/>
      <c r="E116" s="256">
        <v>2338.56</v>
      </c>
      <c r="F116" s="254"/>
    </row>
    <row r="117" spans="1:6" s="231" customFormat="1" x14ac:dyDescent="0.25">
      <c r="A117" s="253" t="s">
        <v>112</v>
      </c>
      <c r="B117" s="249" t="s">
        <v>113</v>
      </c>
      <c r="C117" s="314"/>
      <c r="D117" s="254"/>
      <c r="E117" s="256">
        <v>24245.01</v>
      </c>
      <c r="F117" s="254"/>
    </row>
    <row r="118" spans="1:6" s="231" customFormat="1" x14ac:dyDescent="0.25">
      <c r="A118" s="253" t="s">
        <v>381</v>
      </c>
      <c r="B118" s="249" t="s">
        <v>382</v>
      </c>
      <c r="C118" s="314"/>
      <c r="D118" s="254"/>
      <c r="E118" s="256">
        <v>77110.570000000007</v>
      </c>
      <c r="F118" s="254"/>
    </row>
    <row r="119" spans="1:6" s="231" customFormat="1" x14ac:dyDescent="0.25">
      <c r="A119" s="253" t="s">
        <v>114</v>
      </c>
      <c r="B119" s="249" t="s">
        <v>115</v>
      </c>
      <c r="C119" s="314"/>
      <c r="D119" s="254"/>
      <c r="E119" s="256">
        <f>14821.44+17493.42+7295.83</f>
        <v>39610.69</v>
      </c>
      <c r="F119" s="254"/>
    </row>
    <row r="120" spans="1:6" s="231" customFormat="1" ht="25.5" x14ac:dyDescent="0.25">
      <c r="A120" s="253" t="s">
        <v>116</v>
      </c>
      <c r="B120" s="249" t="s">
        <v>117</v>
      </c>
      <c r="C120" s="314"/>
      <c r="D120" s="254"/>
      <c r="E120" s="256">
        <v>23746.6</v>
      </c>
      <c r="F120" s="254"/>
    </row>
    <row r="121" spans="1:6" s="231" customFormat="1" x14ac:dyDescent="0.25">
      <c r="A121" s="253" t="s">
        <v>118</v>
      </c>
      <c r="B121" s="249" t="s">
        <v>119</v>
      </c>
      <c r="C121" s="314"/>
      <c r="D121" s="254"/>
      <c r="E121" s="256">
        <v>3444.28</v>
      </c>
      <c r="F121" s="254"/>
    </row>
    <row r="122" spans="1:6" s="231" customFormat="1" x14ac:dyDescent="0.25">
      <c r="A122" s="253" t="s">
        <v>120</v>
      </c>
      <c r="B122" s="249" t="s">
        <v>121</v>
      </c>
      <c r="C122" s="314"/>
      <c r="D122" s="254"/>
      <c r="E122" s="256">
        <v>1347.9</v>
      </c>
      <c r="F122" s="254"/>
    </row>
    <row r="123" spans="1:6" s="231" customFormat="1" x14ac:dyDescent="0.25">
      <c r="A123" s="253" t="s">
        <v>124</v>
      </c>
      <c r="B123" s="249" t="s">
        <v>125</v>
      </c>
      <c r="C123" s="314"/>
      <c r="D123" s="254"/>
      <c r="E123" s="256">
        <v>12232.04</v>
      </c>
      <c r="F123" s="254"/>
    </row>
    <row r="124" spans="1:6" s="231" customFormat="1" x14ac:dyDescent="0.25">
      <c r="A124" s="253" t="s">
        <v>126</v>
      </c>
      <c r="B124" s="249" t="s">
        <v>127</v>
      </c>
      <c r="C124" s="314"/>
      <c r="D124" s="254"/>
      <c r="E124" s="256">
        <f>52526.58</f>
        <v>52526.58</v>
      </c>
      <c r="F124" s="254"/>
    </row>
    <row r="125" spans="1:6" s="231" customFormat="1" x14ac:dyDescent="0.25">
      <c r="A125" s="253" t="s">
        <v>128</v>
      </c>
      <c r="B125" s="249" t="s">
        <v>129</v>
      </c>
      <c r="C125" s="314"/>
      <c r="D125" s="254"/>
      <c r="E125" s="256">
        <v>35445.9</v>
      </c>
      <c r="F125" s="254"/>
    </row>
    <row r="126" spans="1:6" s="231" customFormat="1" x14ac:dyDescent="0.25">
      <c r="A126" s="253" t="s">
        <v>130</v>
      </c>
      <c r="B126" s="249" t="s">
        <v>131</v>
      </c>
      <c r="C126" s="314"/>
      <c r="D126" s="254"/>
      <c r="E126" s="256">
        <v>11562.8</v>
      </c>
      <c r="F126" s="254"/>
    </row>
    <row r="127" spans="1:6" s="231" customFormat="1" x14ac:dyDescent="0.25">
      <c r="A127" s="253" t="s">
        <v>132</v>
      </c>
      <c r="B127" s="249" t="s">
        <v>133</v>
      </c>
      <c r="C127" s="314"/>
      <c r="D127" s="254"/>
      <c r="E127" s="256">
        <v>5686.4</v>
      </c>
      <c r="F127" s="254"/>
    </row>
    <row r="128" spans="1:6" s="231" customFormat="1" x14ac:dyDescent="0.25">
      <c r="A128" s="253" t="s">
        <v>134</v>
      </c>
      <c r="B128" s="249" t="s">
        <v>135</v>
      </c>
      <c r="C128" s="314"/>
      <c r="D128" s="254"/>
      <c r="E128" s="256">
        <v>0</v>
      </c>
      <c r="F128" s="254"/>
    </row>
    <row r="129" spans="1:6" s="231" customFormat="1" x14ac:dyDescent="0.25">
      <c r="A129" s="253" t="s">
        <v>136</v>
      </c>
      <c r="B129" s="249" t="s">
        <v>137</v>
      </c>
      <c r="C129" s="314"/>
      <c r="D129" s="254"/>
      <c r="E129" s="256">
        <v>63984.732000000004</v>
      </c>
      <c r="F129" s="254"/>
    </row>
    <row r="130" spans="1:6" s="231" customFormat="1" x14ac:dyDescent="0.25">
      <c r="A130" s="253" t="s">
        <v>138</v>
      </c>
      <c r="B130" s="249" t="s">
        <v>139</v>
      </c>
      <c r="C130" s="314"/>
      <c r="D130" s="254"/>
      <c r="E130" s="256">
        <v>13173.45</v>
      </c>
      <c r="F130" s="254"/>
    </row>
    <row r="131" spans="1:6" s="231" customFormat="1" x14ac:dyDescent="0.25">
      <c r="A131" s="253" t="s">
        <v>140</v>
      </c>
      <c r="B131" s="249" t="s">
        <v>141</v>
      </c>
      <c r="C131" s="314"/>
      <c r="D131" s="254"/>
      <c r="E131" s="256">
        <f>91606.65+19.9</f>
        <v>91626.549999999988</v>
      </c>
      <c r="F131" s="254"/>
    </row>
    <row r="132" spans="1:6" s="231" customFormat="1" x14ac:dyDescent="0.25">
      <c r="A132" s="253" t="s">
        <v>144</v>
      </c>
      <c r="B132" s="249" t="s">
        <v>143</v>
      </c>
      <c r="C132" s="314"/>
      <c r="D132" s="254"/>
      <c r="E132" s="256">
        <v>26336.560000000001</v>
      </c>
      <c r="F132" s="254"/>
    </row>
    <row r="133" spans="1:6" s="231" customFormat="1" x14ac:dyDescent="0.25">
      <c r="A133" s="253" t="s">
        <v>149</v>
      </c>
      <c r="B133" s="249" t="s">
        <v>150</v>
      </c>
      <c r="C133" s="314"/>
      <c r="D133" s="254"/>
      <c r="E133" s="256">
        <v>9369.76</v>
      </c>
      <c r="F133" s="254"/>
    </row>
    <row r="134" spans="1:6" s="231" customFormat="1" x14ac:dyDescent="0.25">
      <c r="A134" s="253" t="s">
        <v>151</v>
      </c>
      <c r="B134" s="249" t="s">
        <v>152</v>
      </c>
      <c r="C134" s="314"/>
      <c r="D134" s="254"/>
      <c r="E134" s="256">
        <f>29756.75+2914.56</f>
        <v>32671.31</v>
      </c>
      <c r="F134" s="254"/>
    </row>
    <row r="135" spans="1:6" s="231" customFormat="1" x14ac:dyDescent="0.25">
      <c r="A135" s="253" t="s">
        <v>153</v>
      </c>
      <c r="B135" s="249" t="s">
        <v>154</v>
      </c>
      <c r="C135" s="314"/>
      <c r="D135" s="254"/>
      <c r="E135" s="256">
        <f>540+2500</f>
        <v>3040</v>
      </c>
      <c r="F135" s="254"/>
    </row>
    <row r="136" spans="1:6" s="231" customFormat="1" x14ac:dyDescent="0.25">
      <c r="A136" s="253" t="s">
        <v>155</v>
      </c>
      <c r="B136" s="249" t="s">
        <v>156</v>
      </c>
      <c r="C136" s="314"/>
      <c r="D136" s="254"/>
      <c r="E136" s="256">
        <v>1858.12</v>
      </c>
      <c r="F136" s="254"/>
    </row>
    <row r="137" spans="1:6" s="231" customFormat="1" x14ac:dyDescent="0.25">
      <c r="A137" s="253" t="s">
        <v>157</v>
      </c>
      <c r="B137" s="249" t="s">
        <v>158</v>
      </c>
      <c r="C137" s="314"/>
      <c r="D137" s="254"/>
      <c r="E137" s="256">
        <v>0</v>
      </c>
      <c r="F137" s="254"/>
    </row>
    <row r="138" spans="1:6" s="231" customFormat="1" x14ac:dyDescent="0.25">
      <c r="A138" s="253" t="s">
        <v>159</v>
      </c>
      <c r="B138" s="249" t="s">
        <v>146</v>
      </c>
      <c r="C138" s="314"/>
      <c r="D138" s="254"/>
      <c r="E138" s="256">
        <v>12380.78</v>
      </c>
      <c r="F138" s="254"/>
    </row>
    <row r="139" spans="1:6" s="231" customFormat="1" x14ac:dyDescent="0.25">
      <c r="A139" s="252" t="s">
        <v>160</v>
      </c>
      <c r="B139" s="249" t="s">
        <v>161</v>
      </c>
      <c r="C139" s="313">
        <v>2000</v>
      </c>
      <c r="D139" s="250"/>
      <c r="E139" s="251">
        <f>SUM(E140:E144)</f>
        <v>2231.4900000000002</v>
      </c>
      <c r="F139" s="241">
        <f>+E139/C139*100</f>
        <v>111.57450000000001</v>
      </c>
    </row>
    <row r="140" spans="1:6" s="231" customFormat="1" ht="25.5" x14ac:dyDescent="0.25">
      <c r="A140" s="253" t="s">
        <v>387</v>
      </c>
      <c r="B140" s="249" t="s">
        <v>388</v>
      </c>
      <c r="C140" s="314"/>
      <c r="D140" s="254"/>
      <c r="E140" s="256">
        <v>629.66999999999996</v>
      </c>
      <c r="F140" s="241"/>
    </row>
    <row r="141" spans="1:6" s="231" customFormat="1" x14ac:dyDescent="0.25">
      <c r="A141" s="253" t="s">
        <v>164</v>
      </c>
      <c r="B141" s="249" t="s">
        <v>165</v>
      </c>
      <c r="C141" s="314"/>
      <c r="D141" s="254"/>
      <c r="E141" s="256">
        <v>1601.75</v>
      </c>
      <c r="F141" s="241"/>
    </row>
    <row r="142" spans="1:6" s="231" customFormat="1" ht="25.5" x14ac:dyDescent="0.25">
      <c r="A142" s="253" t="s">
        <v>389</v>
      </c>
      <c r="B142" s="249" t="s">
        <v>390</v>
      </c>
      <c r="C142" s="314"/>
      <c r="D142" s="254"/>
      <c r="E142" s="256">
        <v>0</v>
      </c>
      <c r="F142" s="241"/>
    </row>
    <row r="143" spans="1:6" s="231" customFormat="1" x14ac:dyDescent="0.25">
      <c r="A143" s="253" t="s">
        <v>391</v>
      </c>
      <c r="B143" s="249" t="s">
        <v>392</v>
      </c>
      <c r="C143" s="314"/>
      <c r="D143" s="254"/>
      <c r="E143" s="256">
        <v>0</v>
      </c>
      <c r="F143" s="241"/>
    </row>
    <row r="144" spans="1:6" s="231" customFormat="1" x14ac:dyDescent="0.25">
      <c r="A144" s="253" t="s">
        <v>393</v>
      </c>
      <c r="B144" s="249" t="s">
        <v>394</v>
      </c>
      <c r="C144" s="314"/>
      <c r="D144" s="254"/>
      <c r="E144" s="256">
        <v>7.0000000000000007E-2</v>
      </c>
      <c r="F144" s="241"/>
    </row>
    <row r="145" spans="1:6" s="231" customFormat="1" ht="25.5" x14ac:dyDescent="0.25">
      <c r="A145" s="252" t="s">
        <v>175</v>
      </c>
      <c r="B145" s="249" t="s">
        <v>176</v>
      </c>
      <c r="C145" s="313">
        <v>0</v>
      </c>
      <c r="D145" s="260"/>
      <c r="E145" s="251">
        <v>1200</v>
      </c>
      <c r="F145" s="241" t="e">
        <f t="shared" ref="F145" si="1">+E145/C145*100</f>
        <v>#DIV/0!</v>
      </c>
    </row>
    <row r="146" spans="1:6" s="231" customFormat="1" ht="25.5" x14ac:dyDescent="0.25">
      <c r="A146" s="253" t="s">
        <v>197</v>
      </c>
      <c r="B146" s="249" t="s">
        <v>198</v>
      </c>
      <c r="C146" s="314"/>
      <c r="D146" s="254"/>
      <c r="E146" s="256">
        <v>1200</v>
      </c>
      <c r="F146" s="254"/>
    </row>
    <row r="147" spans="1:6" s="231" customFormat="1" ht="25.5" x14ac:dyDescent="0.25">
      <c r="A147" s="252" t="s">
        <v>203</v>
      </c>
      <c r="B147" s="249" t="s">
        <v>204</v>
      </c>
      <c r="C147" s="313">
        <v>15000</v>
      </c>
      <c r="D147" s="250"/>
      <c r="E147" s="251">
        <v>37</v>
      </c>
      <c r="F147" s="241">
        <f>+E147/C147*100</f>
        <v>0.24666666666666665</v>
      </c>
    </row>
    <row r="148" spans="1:6" s="231" customFormat="1" x14ac:dyDescent="0.25">
      <c r="A148" s="253" t="s">
        <v>207</v>
      </c>
      <c r="B148" s="249" t="s">
        <v>208</v>
      </c>
      <c r="C148" s="314"/>
      <c r="D148" s="254"/>
      <c r="E148" s="256">
        <v>37</v>
      </c>
      <c r="F148" s="254"/>
    </row>
    <row r="149" spans="1:6" s="231" customFormat="1" x14ac:dyDescent="0.25">
      <c r="A149" s="253" t="s">
        <v>412</v>
      </c>
      <c r="B149" s="249" t="s">
        <v>413</v>
      </c>
      <c r="C149" s="314"/>
      <c r="D149" s="254"/>
      <c r="E149" s="256">
        <v>0</v>
      </c>
      <c r="F149" s="254"/>
    </row>
    <row r="150" spans="1:6" s="231" customFormat="1" ht="25.5" x14ac:dyDescent="0.25">
      <c r="A150" s="252" t="s">
        <v>233</v>
      </c>
      <c r="B150" s="249" t="s">
        <v>234</v>
      </c>
      <c r="C150" s="313">
        <v>23000</v>
      </c>
      <c r="D150" s="250"/>
      <c r="E150" s="251">
        <f>SUM(E151:E159)</f>
        <v>34422.020000000004</v>
      </c>
      <c r="F150" s="241">
        <f>+E150/C150*100</f>
        <v>149.66095652173914</v>
      </c>
    </row>
    <row r="151" spans="1:6" s="231" customFormat="1" x14ac:dyDescent="0.25">
      <c r="A151" s="253" t="s">
        <v>241</v>
      </c>
      <c r="B151" s="249" t="s">
        <v>242</v>
      </c>
      <c r="C151" s="314"/>
      <c r="D151" s="254"/>
      <c r="E151" s="256">
        <v>14495.52</v>
      </c>
      <c r="F151" s="254"/>
    </row>
    <row r="152" spans="1:6" s="231" customFormat="1" x14ac:dyDescent="0.25">
      <c r="A152" s="253" t="s">
        <v>436</v>
      </c>
      <c r="B152" s="249" t="s">
        <v>437</v>
      </c>
      <c r="C152" s="314"/>
      <c r="D152" s="254"/>
      <c r="E152" s="256">
        <v>5061.24</v>
      </c>
      <c r="F152" s="254"/>
    </row>
    <row r="153" spans="1:6" s="231" customFormat="1" x14ac:dyDescent="0.25">
      <c r="A153" s="253" t="s">
        <v>438</v>
      </c>
      <c r="B153" s="249" t="s">
        <v>439</v>
      </c>
      <c r="C153" s="314"/>
      <c r="D153" s="254"/>
      <c r="E153" s="256">
        <v>4554.04</v>
      </c>
      <c r="F153" s="254"/>
    </row>
    <row r="154" spans="1:6" s="231" customFormat="1" x14ac:dyDescent="0.25">
      <c r="A154" s="253" t="s">
        <v>243</v>
      </c>
      <c r="B154" s="249" t="s">
        <v>244</v>
      </c>
      <c r="C154" s="314"/>
      <c r="D154" s="254"/>
      <c r="E154" s="256">
        <v>782.1</v>
      </c>
      <c r="F154" s="254"/>
    </row>
    <row r="155" spans="1:6" s="231" customFormat="1" x14ac:dyDescent="0.25">
      <c r="A155" s="253" t="s">
        <v>440</v>
      </c>
      <c r="B155" s="249" t="s">
        <v>441</v>
      </c>
      <c r="C155" s="314"/>
      <c r="D155" s="254"/>
      <c r="E155" s="256">
        <v>7555.8</v>
      </c>
      <c r="F155" s="254"/>
    </row>
    <row r="156" spans="1:6" s="231" customFormat="1" x14ac:dyDescent="0.25">
      <c r="A156" s="253" t="s">
        <v>442</v>
      </c>
      <c r="B156" s="249" t="s">
        <v>360</v>
      </c>
      <c r="C156" s="314"/>
      <c r="D156" s="254"/>
      <c r="E156" s="256">
        <v>0</v>
      </c>
      <c r="F156" s="254"/>
    </row>
    <row r="157" spans="1:6" s="231" customFormat="1" x14ac:dyDescent="0.25">
      <c r="A157" s="253" t="s">
        <v>443</v>
      </c>
      <c r="B157" s="249" t="s">
        <v>362</v>
      </c>
      <c r="C157" s="314"/>
      <c r="D157" s="254"/>
      <c r="E157" s="256">
        <v>0</v>
      </c>
      <c r="F157" s="254"/>
    </row>
    <row r="158" spans="1:6" s="231" customFormat="1" x14ac:dyDescent="0.25">
      <c r="A158" s="253" t="s">
        <v>446</v>
      </c>
      <c r="B158" s="249" t="s">
        <v>366</v>
      </c>
      <c r="C158" s="314"/>
      <c r="D158" s="254"/>
      <c r="E158" s="256">
        <v>0</v>
      </c>
      <c r="F158" s="254"/>
    </row>
    <row r="159" spans="1:6" s="231" customFormat="1" x14ac:dyDescent="0.25">
      <c r="A159" s="253" t="s">
        <v>450</v>
      </c>
      <c r="B159" s="249" t="s">
        <v>451</v>
      </c>
      <c r="C159" s="314"/>
      <c r="D159" s="254"/>
      <c r="E159" s="256">
        <v>1973.32</v>
      </c>
      <c r="F159" s="254"/>
    </row>
    <row r="160" spans="1:6" s="231" customFormat="1" ht="25.5" x14ac:dyDescent="0.25">
      <c r="A160" s="252" t="s">
        <v>249</v>
      </c>
      <c r="B160" s="249" t="s">
        <v>250</v>
      </c>
      <c r="C160" s="313">
        <v>10000</v>
      </c>
      <c r="D160" s="250"/>
      <c r="E160" s="251">
        <v>24519.88</v>
      </c>
      <c r="F160" s="241">
        <f>+E160/C160*100</f>
        <v>245.19880000000001</v>
      </c>
    </row>
    <row r="161" spans="1:6" s="231" customFormat="1" x14ac:dyDescent="0.25">
      <c r="A161" s="253" t="s">
        <v>253</v>
      </c>
      <c r="B161" s="249" t="s">
        <v>252</v>
      </c>
      <c r="C161" s="314"/>
      <c r="D161" s="254"/>
      <c r="E161" s="256">
        <v>24519.88</v>
      </c>
      <c r="F161" s="241"/>
    </row>
    <row r="162" spans="1:6" s="231" customFormat="1" x14ac:dyDescent="0.25">
      <c r="A162" s="248">
        <v>81</v>
      </c>
      <c r="B162" s="261" t="s">
        <v>78</v>
      </c>
      <c r="C162" s="314">
        <f>C163+C165</f>
        <v>31860</v>
      </c>
      <c r="D162" s="254"/>
      <c r="E162" s="256">
        <f>E163+E165</f>
        <v>44412.77</v>
      </c>
      <c r="F162" s="241"/>
    </row>
    <row r="163" spans="1:6" s="231" customFormat="1" x14ac:dyDescent="0.25">
      <c r="A163" s="252">
        <v>51</v>
      </c>
      <c r="B163" s="249" t="s">
        <v>580</v>
      </c>
      <c r="C163" s="314">
        <v>0</v>
      </c>
      <c r="D163" s="254"/>
      <c r="E163" s="262">
        <v>8920</v>
      </c>
      <c r="F163" s="241"/>
    </row>
    <row r="164" spans="1:6" s="231" customFormat="1" x14ac:dyDescent="0.25">
      <c r="A164" s="253">
        <v>5183</v>
      </c>
      <c r="B164" s="249" t="s">
        <v>581</v>
      </c>
      <c r="C164" s="314"/>
      <c r="D164" s="254"/>
      <c r="E164" s="256">
        <v>8920</v>
      </c>
      <c r="F164" s="241"/>
    </row>
    <row r="165" spans="1:6" s="231" customFormat="1" ht="25.5" x14ac:dyDescent="0.25">
      <c r="A165" s="252" t="s">
        <v>520</v>
      </c>
      <c r="B165" s="249" t="s">
        <v>521</v>
      </c>
      <c r="C165" s="313">
        <v>31860</v>
      </c>
      <c r="D165" s="250"/>
      <c r="E165" s="263">
        <v>35492.769999999997</v>
      </c>
      <c r="F165" s="241">
        <f t="shared" ref="F165" si="2">+E165/C165*100</f>
        <v>111.40229127432517</v>
      </c>
    </row>
    <row r="166" spans="1:6" s="231" customFormat="1" ht="38.25" x14ac:dyDescent="0.25">
      <c r="A166" s="253">
        <v>5445</v>
      </c>
      <c r="B166" s="249" t="s">
        <v>582</v>
      </c>
      <c r="C166" s="313"/>
      <c r="D166" s="250"/>
      <c r="E166" s="264">
        <v>35492.769999999997</v>
      </c>
      <c r="F166" s="260"/>
    </row>
    <row r="167" spans="1:6" s="231" customFormat="1" x14ac:dyDescent="0.25">
      <c r="A167" s="248" t="s">
        <v>60</v>
      </c>
      <c r="B167" s="249" t="s">
        <v>61</v>
      </c>
      <c r="C167" s="313">
        <f>C168+C175+C203+C209+C212+C213+C225</f>
        <v>490970</v>
      </c>
      <c r="D167" s="250"/>
      <c r="E167" s="251">
        <f>E168+E175+E203+E209+E213+E225</f>
        <v>502309.82999999996</v>
      </c>
      <c r="F167" s="241">
        <f>+E167/C167*100</f>
        <v>102.30967879911195</v>
      </c>
    </row>
    <row r="168" spans="1:6" s="231" customFormat="1" x14ac:dyDescent="0.25">
      <c r="A168" s="252" t="s">
        <v>83</v>
      </c>
      <c r="B168" s="249" t="s">
        <v>84</v>
      </c>
      <c r="C168" s="313">
        <v>57970</v>
      </c>
      <c r="D168" s="250"/>
      <c r="E168" s="251">
        <f>SUM(E169:E174)</f>
        <v>98870.959999999992</v>
      </c>
      <c r="F168" s="241">
        <f>+E168/C168*100</f>
        <v>170.55539071933759</v>
      </c>
    </row>
    <row r="169" spans="1:6" s="231" customFormat="1" x14ac:dyDescent="0.25">
      <c r="A169" s="253" t="s">
        <v>87</v>
      </c>
      <c r="B169" s="249" t="s">
        <v>88</v>
      </c>
      <c r="C169" s="314"/>
      <c r="D169" s="254"/>
      <c r="E169" s="256">
        <v>40042.57</v>
      </c>
      <c r="F169" s="254"/>
    </row>
    <row r="170" spans="1:6" s="231" customFormat="1" x14ac:dyDescent="0.25">
      <c r="A170" s="253" t="s">
        <v>373</v>
      </c>
      <c r="B170" s="249" t="s">
        <v>374</v>
      </c>
      <c r="C170" s="314"/>
      <c r="D170" s="254"/>
      <c r="E170" s="256">
        <v>0</v>
      </c>
      <c r="F170" s="254"/>
    </row>
    <row r="171" spans="1:6" s="231" customFormat="1" x14ac:dyDescent="0.25">
      <c r="A171" s="253" t="s">
        <v>89</v>
      </c>
      <c r="B171" s="249" t="s">
        <v>90</v>
      </c>
      <c r="C171" s="314"/>
      <c r="D171" s="254"/>
      <c r="E171" s="256">
        <v>0</v>
      </c>
      <c r="F171" s="254"/>
    </row>
    <row r="172" spans="1:6" s="231" customFormat="1" x14ac:dyDescent="0.25">
      <c r="A172" s="253" t="s">
        <v>93</v>
      </c>
      <c r="B172" s="249" t="s">
        <v>92</v>
      </c>
      <c r="C172" s="314"/>
      <c r="D172" s="254"/>
      <c r="E172" s="256">
        <v>52221.55</v>
      </c>
      <c r="F172" s="254"/>
    </row>
    <row r="173" spans="1:6" s="231" customFormat="1" x14ac:dyDescent="0.25">
      <c r="A173" s="253" t="s">
        <v>96</v>
      </c>
      <c r="B173" s="249" t="s">
        <v>97</v>
      </c>
      <c r="C173" s="314"/>
      <c r="D173" s="254"/>
      <c r="E173" s="256">
        <v>6606.84</v>
      </c>
      <c r="F173" s="254"/>
    </row>
    <row r="174" spans="1:6" s="231" customFormat="1" ht="25.5" x14ac:dyDescent="0.25">
      <c r="A174" s="253" t="s">
        <v>379</v>
      </c>
      <c r="B174" s="249" t="s">
        <v>380</v>
      </c>
      <c r="C174" s="314"/>
      <c r="D174" s="254"/>
      <c r="E174" s="256">
        <v>0</v>
      </c>
      <c r="F174" s="254"/>
    </row>
    <row r="175" spans="1:6" s="231" customFormat="1" x14ac:dyDescent="0.25">
      <c r="A175" s="252" t="s">
        <v>98</v>
      </c>
      <c r="B175" s="249" t="s">
        <v>99</v>
      </c>
      <c r="C175" s="313">
        <v>408000</v>
      </c>
      <c r="D175" s="250"/>
      <c r="E175" s="251">
        <f>SUM(E176:E202)</f>
        <v>385314.87999999995</v>
      </c>
      <c r="F175" s="241">
        <f>+E175/C175*100</f>
        <v>94.43992156862744</v>
      </c>
    </row>
    <row r="176" spans="1:6" s="231" customFormat="1" x14ac:dyDescent="0.25">
      <c r="A176" s="253" t="s">
        <v>102</v>
      </c>
      <c r="B176" s="249" t="s">
        <v>103</v>
      </c>
      <c r="C176" s="314"/>
      <c r="D176" s="254"/>
      <c r="E176" s="256">
        <v>51939.68</v>
      </c>
      <c r="F176" s="254"/>
    </row>
    <row r="177" spans="1:6" s="231" customFormat="1" ht="25.5" x14ac:dyDescent="0.25">
      <c r="A177" s="253" t="s">
        <v>104</v>
      </c>
      <c r="B177" s="249" t="s">
        <v>105</v>
      </c>
      <c r="C177" s="314"/>
      <c r="D177" s="254"/>
      <c r="E177" s="256">
        <v>0</v>
      </c>
      <c r="F177" s="254"/>
    </row>
    <row r="178" spans="1:6" s="231" customFormat="1" x14ac:dyDescent="0.25">
      <c r="A178" s="253" t="s">
        <v>106</v>
      </c>
      <c r="B178" s="249" t="s">
        <v>107</v>
      </c>
      <c r="C178" s="314"/>
      <c r="D178" s="254"/>
      <c r="E178" s="256">
        <v>10965.86</v>
      </c>
      <c r="F178" s="254"/>
    </row>
    <row r="179" spans="1:6" s="231" customFormat="1" x14ac:dyDescent="0.25">
      <c r="A179" s="253" t="s">
        <v>108</v>
      </c>
      <c r="B179" s="249" t="s">
        <v>109</v>
      </c>
      <c r="C179" s="314"/>
      <c r="D179" s="254"/>
      <c r="E179" s="256">
        <v>0</v>
      </c>
      <c r="F179" s="254"/>
    </row>
    <row r="180" spans="1:6" s="231" customFormat="1" x14ac:dyDescent="0.25">
      <c r="A180" s="253" t="s">
        <v>112</v>
      </c>
      <c r="B180" s="249" t="s">
        <v>113</v>
      </c>
      <c r="C180" s="314"/>
      <c r="D180" s="254"/>
      <c r="E180" s="256">
        <v>9013.4</v>
      </c>
      <c r="F180" s="254"/>
    </row>
    <row r="181" spans="1:6" s="231" customFormat="1" x14ac:dyDescent="0.25">
      <c r="A181" s="253" t="s">
        <v>381</v>
      </c>
      <c r="B181" s="249" t="s">
        <v>382</v>
      </c>
      <c r="C181" s="314"/>
      <c r="D181" s="254"/>
      <c r="E181" s="256">
        <v>17520.560000000001</v>
      </c>
      <c r="F181" s="254"/>
    </row>
    <row r="182" spans="1:6" s="231" customFormat="1" x14ac:dyDescent="0.25">
      <c r="A182" s="253" t="s">
        <v>114</v>
      </c>
      <c r="B182" s="249" t="s">
        <v>115</v>
      </c>
      <c r="C182" s="314"/>
      <c r="D182" s="254"/>
      <c r="E182" s="256">
        <v>51140.57</v>
      </c>
      <c r="F182" s="254"/>
    </row>
    <row r="183" spans="1:6" s="231" customFormat="1" ht="25.5" x14ac:dyDescent="0.25">
      <c r="A183" s="253" t="s">
        <v>116</v>
      </c>
      <c r="B183" s="249" t="s">
        <v>117</v>
      </c>
      <c r="C183" s="314"/>
      <c r="D183" s="254"/>
      <c r="E183" s="256">
        <v>2437.83</v>
      </c>
      <c r="F183" s="254"/>
    </row>
    <row r="184" spans="1:6" s="231" customFormat="1" x14ac:dyDescent="0.25">
      <c r="A184" s="253" t="s">
        <v>118</v>
      </c>
      <c r="B184" s="249" t="s">
        <v>119</v>
      </c>
      <c r="C184" s="314"/>
      <c r="D184" s="254"/>
      <c r="E184" s="256">
        <v>1729.35</v>
      </c>
      <c r="F184" s="254"/>
    </row>
    <row r="185" spans="1:6" s="231" customFormat="1" x14ac:dyDescent="0.25">
      <c r="A185" s="253" t="s">
        <v>120</v>
      </c>
      <c r="B185" s="249" t="s">
        <v>121</v>
      </c>
      <c r="C185" s="314"/>
      <c r="D185" s="254"/>
      <c r="E185" s="256">
        <v>769.58</v>
      </c>
      <c r="F185" s="254"/>
    </row>
    <row r="186" spans="1:6" s="231" customFormat="1" x14ac:dyDescent="0.25">
      <c r="A186" s="253" t="s">
        <v>124</v>
      </c>
      <c r="B186" s="249" t="s">
        <v>125</v>
      </c>
      <c r="C186" s="314"/>
      <c r="D186" s="254"/>
      <c r="E186" s="256">
        <v>6762.87</v>
      </c>
      <c r="F186" s="254"/>
    </row>
    <row r="187" spans="1:6" s="231" customFormat="1" x14ac:dyDescent="0.25">
      <c r="A187" s="253" t="s">
        <v>126</v>
      </c>
      <c r="B187" s="249" t="s">
        <v>127</v>
      </c>
      <c r="C187" s="314"/>
      <c r="D187" s="254"/>
      <c r="E187" s="256">
        <v>29918.04</v>
      </c>
      <c r="F187" s="254"/>
    </row>
    <row r="188" spans="1:6" s="231" customFormat="1" x14ac:dyDescent="0.25">
      <c r="A188" s="253" t="s">
        <v>128</v>
      </c>
      <c r="B188" s="249" t="s">
        <v>129</v>
      </c>
      <c r="C188" s="314"/>
      <c r="D188" s="254"/>
      <c r="E188" s="256">
        <v>20591.48</v>
      </c>
      <c r="F188" s="254"/>
    </row>
    <row r="189" spans="1:6" s="231" customFormat="1" x14ac:dyDescent="0.25">
      <c r="A189" s="253" t="s">
        <v>130</v>
      </c>
      <c r="B189" s="249" t="s">
        <v>131</v>
      </c>
      <c r="C189" s="314"/>
      <c r="D189" s="254"/>
      <c r="E189" s="256">
        <v>14089.96</v>
      </c>
      <c r="F189" s="254"/>
    </row>
    <row r="190" spans="1:6" s="231" customFormat="1" x14ac:dyDescent="0.25">
      <c r="A190" s="253" t="s">
        <v>132</v>
      </c>
      <c r="B190" s="249" t="s">
        <v>133</v>
      </c>
      <c r="C190" s="314"/>
      <c r="D190" s="254"/>
      <c r="E190" s="256">
        <v>7695.31</v>
      </c>
      <c r="F190" s="254"/>
    </row>
    <row r="191" spans="1:6" s="231" customFormat="1" x14ac:dyDescent="0.25">
      <c r="A191" s="253" t="s">
        <v>134</v>
      </c>
      <c r="B191" s="249" t="s">
        <v>135</v>
      </c>
      <c r="C191" s="314"/>
      <c r="D191" s="254"/>
      <c r="E191" s="256">
        <v>219.61</v>
      </c>
      <c r="F191" s="254"/>
    </row>
    <row r="192" spans="1:6" s="231" customFormat="1" x14ac:dyDescent="0.25">
      <c r="A192" s="253" t="s">
        <v>136</v>
      </c>
      <c r="B192" s="249" t="s">
        <v>137</v>
      </c>
      <c r="C192" s="314"/>
      <c r="D192" s="254"/>
      <c r="E192" s="256">
        <v>57850.05</v>
      </c>
      <c r="F192" s="254"/>
    </row>
    <row r="193" spans="1:6" s="231" customFormat="1" x14ac:dyDescent="0.25">
      <c r="A193" s="253" t="s">
        <v>138</v>
      </c>
      <c r="B193" s="249" t="s">
        <v>139</v>
      </c>
      <c r="C193" s="314"/>
      <c r="D193" s="254"/>
      <c r="E193" s="256">
        <v>4361.9799999999996</v>
      </c>
      <c r="F193" s="254"/>
    </row>
    <row r="194" spans="1:6" s="231" customFormat="1" x14ac:dyDescent="0.25">
      <c r="A194" s="253" t="s">
        <v>140</v>
      </c>
      <c r="B194" s="249" t="s">
        <v>141</v>
      </c>
      <c r="C194" s="314"/>
      <c r="D194" s="254"/>
      <c r="E194" s="256">
        <v>29739.32</v>
      </c>
      <c r="F194" s="254"/>
    </row>
    <row r="195" spans="1:6" s="231" customFormat="1" x14ac:dyDescent="0.25">
      <c r="A195" s="253" t="s">
        <v>144</v>
      </c>
      <c r="B195" s="249" t="s">
        <v>143</v>
      </c>
      <c r="C195" s="314"/>
      <c r="D195" s="254"/>
      <c r="E195" s="256">
        <v>4120.34</v>
      </c>
      <c r="F195" s="254"/>
    </row>
    <row r="196" spans="1:6" s="231" customFormat="1" ht="25.5" x14ac:dyDescent="0.25">
      <c r="A196" s="253" t="s">
        <v>147</v>
      </c>
      <c r="B196" s="249" t="s">
        <v>148</v>
      </c>
      <c r="C196" s="314"/>
      <c r="D196" s="254"/>
      <c r="E196" s="256">
        <v>0</v>
      </c>
      <c r="F196" s="254"/>
    </row>
    <row r="197" spans="1:6" s="231" customFormat="1" x14ac:dyDescent="0.25">
      <c r="A197" s="253" t="s">
        <v>149</v>
      </c>
      <c r="B197" s="249" t="s">
        <v>150</v>
      </c>
      <c r="C197" s="314"/>
      <c r="D197" s="254"/>
      <c r="E197" s="256">
        <v>2755.54</v>
      </c>
      <c r="F197" s="254"/>
    </row>
    <row r="198" spans="1:6" s="231" customFormat="1" x14ac:dyDescent="0.25">
      <c r="A198" s="253" t="s">
        <v>151</v>
      </c>
      <c r="B198" s="249" t="s">
        <v>152</v>
      </c>
      <c r="C198" s="314"/>
      <c r="D198" s="254"/>
      <c r="E198" s="256">
        <v>40168.300000000003</v>
      </c>
      <c r="F198" s="254"/>
    </row>
    <row r="199" spans="1:6" s="231" customFormat="1" x14ac:dyDescent="0.25">
      <c r="A199" s="253" t="s">
        <v>153</v>
      </c>
      <c r="B199" s="249" t="s">
        <v>154</v>
      </c>
      <c r="C199" s="314"/>
      <c r="D199" s="254"/>
      <c r="E199" s="256">
        <v>1611.2</v>
      </c>
      <c r="F199" s="254"/>
    </row>
    <row r="200" spans="1:6" s="231" customFormat="1" x14ac:dyDescent="0.25">
      <c r="A200" s="253" t="s">
        <v>155</v>
      </c>
      <c r="B200" s="249" t="s">
        <v>156</v>
      </c>
      <c r="C200" s="314"/>
      <c r="D200" s="254"/>
      <c r="E200" s="256">
        <v>530.26</v>
      </c>
      <c r="F200" s="254"/>
    </row>
    <row r="201" spans="1:6" s="231" customFormat="1" x14ac:dyDescent="0.25">
      <c r="A201" s="253" t="s">
        <v>157</v>
      </c>
      <c r="B201" s="249" t="s">
        <v>158</v>
      </c>
      <c r="C201" s="314"/>
      <c r="D201" s="254"/>
      <c r="E201" s="256">
        <v>0</v>
      </c>
      <c r="F201" s="254"/>
    </row>
    <row r="202" spans="1:6" s="231" customFormat="1" x14ac:dyDescent="0.25">
      <c r="A202" s="253" t="s">
        <v>159</v>
      </c>
      <c r="B202" s="249" t="s">
        <v>146</v>
      </c>
      <c r="C202" s="314"/>
      <c r="D202" s="254"/>
      <c r="E202" s="256">
        <v>19383.79</v>
      </c>
      <c r="F202" s="254"/>
    </row>
    <row r="203" spans="1:6" s="231" customFormat="1" x14ac:dyDescent="0.25">
      <c r="A203" s="252" t="s">
        <v>160</v>
      </c>
      <c r="B203" s="249" t="s">
        <v>161</v>
      </c>
      <c r="C203" s="313">
        <v>5000</v>
      </c>
      <c r="D203" s="250"/>
      <c r="E203" s="251">
        <f>SUM(E204:E208)</f>
        <v>5398.04</v>
      </c>
      <c r="F203" s="241">
        <f>+E203/C203*100</f>
        <v>107.96079999999999</v>
      </c>
    </row>
    <row r="204" spans="1:6" s="231" customFormat="1" ht="25.5" x14ac:dyDescent="0.25">
      <c r="A204" s="253" t="s">
        <v>387</v>
      </c>
      <c r="B204" s="249" t="s">
        <v>388</v>
      </c>
      <c r="C204" s="314"/>
      <c r="D204" s="254"/>
      <c r="E204" s="256">
        <v>1481.62</v>
      </c>
      <c r="F204" s="254"/>
    </row>
    <row r="205" spans="1:6" s="231" customFormat="1" x14ac:dyDescent="0.25">
      <c r="A205" s="253" t="s">
        <v>164</v>
      </c>
      <c r="B205" s="249" t="s">
        <v>165</v>
      </c>
      <c r="C205" s="314"/>
      <c r="D205" s="254"/>
      <c r="E205" s="256">
        <v>3916.42</v>
      </c>
      <c r="F205" s="254"/>
    </row>
    <row r="206" spans="1:6" s="231" customFormat="1" ht="25.5" x14ac:dyDescent="0.25">
      <c r="A206" s="253" t="s">
        <v>389</v>
      </c>
      <c r="B206" s="249" t="s">
        <v>390</v>
      </c>
      <c r="C206" s="314"/>
      <c r="D206" s="254"/>
      <c r="E206" s="256">
        <v>0</v>
      </c>
      <c r="F206" s="254"/>
    </row>
    <row r="207" spans="1:6" s="231" customFormat="1" x14ac:dyDescent="0.25">
      <c r="A207" s="253" t="s">
        <v>391</v>
      </c>
      <c r="B207" s="249" t="s">
        <v>392</v>
      </c>
      <c r="C207" s="314"/>
      <c r="D207" s="254"/>
      <c r="E207" s="256">
        <v>0</v>
      </c>
      <c r="F207" s="254"/>
    </row>
    <row r="208" spans="1:6" s="231" customFormat="1" x14ac:dyDescent="0.25">
      <c r="A208" s="253" t="s">
        <v>393</v>
      </c>
      <c r="B208" s="249" t="s">
        <v>394</v>
      </c>
      <c r="C208" s="314"/>
      <c r="D208" s="254"/>
      <c r="E208" s="256">
        <v>0</v>
      </c>
      <c r="F208" s="254"/>
    </row>
    <row r="209" spans="1:6" s="231" customFormat="1" ht="25.5" x14ac:dyDescent="0.25">
      <c r="A209" s="252" t="s">
        <v>203</v>
      </c>
      <c r="B209" s="249" t="s">
        <v>204</v>
      </c>
      <c r="C209" s="313">
        <v>0</v>
      </c>
      <c r="D209" s="250"/>
      <c r="E209" s="251">
        <v>300</v>
      </c>
      <c r="F209" s="241" t="e">
        <f>+E209/C209*100</f>
        <v>#DIV/0!</v>
      </c>
    </row>
    <row r="210" spans="1:6" s="231" customFormat="1" x14ac:dyDescent="0.25">
      <c r="A210" s="253" t="s">
        <v>207</v>
      </c>
      <c r="B210" s="249" t="s">
        <v>208</v>
      </c>
      <c r="C210" s="314"/>
      <c r="D210" s="254"/>
      <c r="E210" s="256">
        <v>300</v>
      </c>
      <c r="F210" s="254"/>
    </row>
    <row r="211" spans="1:6" s="231" customFormat="1" x14ac:dyDescent="0.25">
      <c r="A211" s="253" t="s">
        <v>412</v>
      </c>
      <c r="B211" s="249" t="s">
        <v>413</v>
      </c>
      <c r="C211" s="314"/>
      <c r="D211" s="254"/>
      <c r="E211" s="256">
        <v>0</v>
      </c>
      <c r="F211" s="254"/>
    </row>
    <row r="212" spans="1:6" s="231" customFormat="1" x14ac:dyDescent="0.25">
      <c r="A212" s="252">
        <v>38</v>
      </c>
      <c r="B212" s="249"/>
      <c r="C212" s="314">
        <v>2000</v>
      </c>
      <c r="D212" s="254"/>
      <c r="E212" s="256">
        <v>0</v>
      </c>
      <c r="F212" s="241">
        <f>+E212/C212*100</f>
        <v>0</v>
      </c>
    </row>
    <row r="213" spans="1:6" s="231" customFormat="1" ht="25.5" x14ac:dyDescent="0.25">
      <c r="A213" s="252" t="s">
        <v>233</v>
      </c>
      <c r="B213" s="249" t="s">
        <v>234</v>
      </c>
      <c r="C213" s="313">
        <v>12000</v>
      </c>
      <c r="D213" s="250"/>
      <c r="E213" s="251">
        <f>SUM(E214:E224)</f>
        <v>6403.45</v>
      </c>
      <c r="F213" s="241">
        <f>+E213/C213*100</f>
        <v>53.362083333333331</v>
      </c>
    </row>
    <row r="214" spans="1:6" s="231" customFormat="1" x14ac:dyDescent="0.25">
      <c r="A214" s="253" t="s">
        <v>237</v>
      </c>
      <c r="B214" s="249" t="s">
        <v>238</v>
      </c>
      <c r="C214" s="314"/>
      <c r="D214" s="254"/>
      <c r="E214" s="256">
        <v>0</v>
      </c>
      <c r="F214" s="254"/>
    </row>
    <row r="215" spans="1:6" s="231" customFormat="1" x14ac:dyDescent="0.25">
      <c r="A215" s="253" t="s">
        <v>241</v>
      </c>
      <c r="B215" s="249" t="s">
        <v>242</v>
      </c>
      <c r="C215" s="314"/>
      <c r="D215" s="254"/>
      <c r="E215" s="256">
        <v>2122.75</v>
      </c>
      <c r="F215" s="254"/>
    </row>
    <row r="216" spans="1:6" s="231" customFormat="1" x14ac:dyDescent="0.25">
      <c r="A216" s="253" t="s">
        <v>436</v>
      </c>
      <c r="B216" s="249" t="s">
        <v>437</v>
      </c>
      <c r="C216" s="314"/>
      <c r="D216" s="254"/>
      <c r="E216" s="256">
        <v>450.7</v>
      </c>
      <c r="F216" s="254"/>
    </row>
    <row r="217" spans="1:6" s="231" customFormat="1" x14ac:dyDescent="0.25">
      <c r="A217" s="253" t="s">
        <v>438</v>
      </c>
      <c r="B217" s="249" t="s">
        <v>439</v>
      </c>
      <c r="C217" s="314"/>
      <c r="D217" s="254"/>
      <c r="E217" s="256">
        <v>0</v>
      </c>
      <c r="F217" s="254"/>
    </row>
    <row r="218" spans="1:6" s="231" customFormat="1" x14ac:dyDescent="0.25">
      <c r="A218" s="253" t="s">
        <v>243</v>
      </c>
      <c r="B218" s="249" t="s">
        <v>244</v>
      </c>
      <c r="C218" s="314"/>
      <c r="D218" s="254"/>
      <c r="E218" s="256">
        <v>0</v>
      </c>
      <c r="F218" s="254"/>
    </row>
    <row r="219" spans="1:6" s="231" customFormat="1" x14ac:dyDescent="0.25">
      <c r="A219" s="253" t="s">
        <v>440</v>
      </c>
      <c r="B219" s="249" t="s">
        <v>441</v>
      </c>
      <c r="C219" s="314"/>
      <c r="D219" s="254"/>
      <c r="E219" s="256">
        <v>3830</v>
      </c>
      <c r="F219" s="254"/>
    </row>
    <row r="220" spans="1:6" s="231" customFormat="1" x14ac:dyDescent="0.25">
      <c r="A220" s="253" t="s">
        <v>442</v>
      </c>
      <c r="B220" s="249" t="s">
        <v>360</v>
      </c>
      <c r="C220" s="314"/>
      <c r="D220" s="254"/>
      <c r="E220" s="256">
        <v>0</v>
      </c>
      <c r="F220" s="254"/>
    </row>
    <row r="221" spans="1:6" s="231" customFormat="1" x14ac:dyDescent="0.25">
      <c r="A221" s="253" t="s">
        <v>443</v>
      </c>
      <c r="B221" s="249" t="s">
        <v>362</v>
      </c>
      <c r="C221" s="314"/>
      <c r="D221" s="254"/>
      <c r="E221" s="256">
        <v>0</v>
      </c>
      <c r="F221" s="254"/>
    </row>
    <row r="222" spans="1:6" s="231" customFormat="1" x14ac:dyDescent="0.25">
      <c r="A222" s="253" t="s">
        <v>446</v>
      </c>
      <c r="B222" s="249" t="s">
        <v>366</v>
      </c>
      <c r="C222" s="314"/>
      <c r="D222" s="254"/>
      <c r="E222" s="256">
        <v>0</v>
      </c>
      <c r="F222" s="254"/>
    </row>
    <row r="223" spans="1:6" s="231" customFormat="1" x14ac:dyDescent="0.25">
      <c r="A223" s="253" t="s">
        <v>450</v>
      </c>
      <c r="B223" s="249" t="s">
        <v>451</v>
      </c>
      <c r="C223" s="314"/>
      <c r="D223" s="254"/>
      <c r="E223" s="256">
        <v>0</v>
      </c>
      <c r="F223" s="254"/>
    </row>
    <row r="224" spans="1:6" s="231" customFormat="1" ht="25.5" x14ac:dyDescent="0.25">
      <c r="A224" s="253" t="s">
        <v>452</v>
      </c>
      <c r="B224" s="249" t="s">
        <v>453</v>
      </c>
      <c r="C224" s="314"/>
      <c r="D224" s="254"/>
      <c r="E224" s="256">
        <v>0</v>
      </c>
      <c r="F224" s="254"/>
    </row>
    <row r="225" spans="1:6" s="231" customFormat="1" ht="25.5" x14ac:dyDescent="0.25">
      <c r="A225" s="252" t="s">
        <v>249</v>
      </c>
      <c r="B225" s="249" t="s">
        <v>250</v>
      </c>
      <c r="C225" s="313">
        <v>6000</v>
      </c>
      <c r="D225" s="250"/>
      <c r="E225" s="251">
        <v>6022.5</v>
      </c>
      <c r="F225" s="241">
        <f>+E225/C225*100</f>
        <v>100.37499999999999</v>
      </c>
    </row>
    <row r="226" spans="1:6" s="231" customFormat="1" x14ac:dyDescent="0.25">
      <c r="A226" s="253" t="s">
        <v>253</v>
      </c>
      <c r="B226" s="249" t="s">
        <v>252</v>
      </c>
      <c r="C226" s="314"/>
      <c r="D226" s="254"/>
      <c r="E226" s="256">
        <v>6022.5</v>
      </c>
      <c r="F226" s="254"/>
    </row>
    <row r="227" spans="1:6" s="231" customFormat="1" x14ac:dyDescent="0.25">
      <c r="A227" s="248" t="s">
        <v>32</v>
      </c>
      <c r="B227" s="249" t="s">
        <v>486</v>
      </c>
      <c r="C227" s="313">
        <f>C228+C232+C251+C253</f>
        <v>20734</v>
      </c>
      <c r="D227" s="250"/>
      <c r="E227" s="251">
        <f>E228+E232+E251+E253</f>
        <v>152676.16</v>
      </c>
      <c r="F227" s="241">
        <f>+E227/C227*100</f>
        <v>736.35651586765698</v>
      </c>
    </row>
    <row r="228" spans="1:6" s="231" customFormat="1" x14ac:dyDescent="0.25">
      <c r="A228" s="252" t="s">
        <v>83</v>
      </c>
      <c r="B228" s="249" t="s">
        <v>84</v>
      </c>
      <c r="C228" s="313">
        <v>17888</v>
      </c>
      <c r="D228" s="250"/>
      <c r="E228" s="251">
        <f>SUM(E229:E231)</f>
        <v>79936.92</v>
      </c>
      <c r="F228" s="241">
        <f>+E228/C228*100</f>
        <v>446.87455277280856</v>
      </c>
    </row>
    <row r="229" spans="1:6" s="231" customFormat="1" x14ac:dyDescent="0.25">
      <c r="A229" s="253" t="s">
        <v>87</v>
      </c>
      <c r="B229" s="249" t="s">
        <v>88</v>
      </c>
      <c r="C229" s="314"/>
      <c r="D229" s="254"/>
      <c r="E229" s="256">
        <v>66896.87</v>
      </c>
      <c r="F229" s="254"/>
    </row>
    <row r="230" spans="1:6" s="231" customFormat="1" x14ac:dyDescent="0.25">
      <c r="A230" s="253" t="s">
        <v>93</v>
      </c>
      <c r="B230" s="249" t="s">
        <v>92</v>
      </c>
      <c r="C230" s="314"/>
      <c r="D230" s="254"/>
      <c r="E230" s="256">
        <v>2002</v>
      </c>
      <c r="F230" s="254"/>
    </row>
    <row r="231" spans="1:6" s="231" customFormat="1" x14ac:dyDescent="0.25">
      <c r="A231" s="253" t="s">
        <v>96</v>
      </c>
      <c r="B231" s="249" t="s">
        <v>97</v>
      </c>
      <c r="C231" s="314"/>
      <c r="D231" s="254"/>
      <c r="E231" s="256">
        <v>11038.05</v>
      </c>
      <c r="F231" s="254"/>
    </row>
    <row r="232" spans="1:6" s="231" customFormat="1" x14ac:dyDescent="0.25">
      <c r="A232" s="252" t="s">
        <v>98</v>
      </c>
      <c r="B232" s="249" t="s">
        <v>99</v>
      </c>
      <c r="C232" s="313">
        <v>2835</v>
      </c>
      <c r="D232" s="250"/>
      <c r="E232" s="251">
        <f>SUM(E233:E250)</f>
        <v>7228.2400000000007</v>
      </c>
      <c r="F232" s="241">
        <f>+E232/C232*100</f>
        <v>254.96437389770725</v>
      </c>
    </row>
    <row r="233" spans="1:6" s="231" customFormat="1" x14ac:dyDescent="0.25">
      <c r="A233" s="253" t="s">
        <v>102</v>
      </c>
      <c r="B233" s="249" t="s">
        <v>103</v>
      </c>
      <c r="C233" s="314"/>
      <c r="D233" s="254"/>
      <c r="E233" s="256">
        <v>1560.93</v>
      </c>
      <c r="F233" s="254"/>
    </row>
    <row r="234" spans="1:6" s="231" customFormat="1" ht="25.5" x14ac:dyDescent="0.25">
      <c r="A234" s="253" t="s">
        <v>104</v>
      </c>
      <c r="B234" s="249" t="s">
        <v>105</v>
      </c>
      <c r="C234" s="314"/>
      <c r="D234" s="254"/>
      <c r="E234" s="256">
        <v>0</v>
      </c>
      <c r="F234" s="254"/>
    </row>
    <row r="235" spans="1:6" s="231" customFormat="1" x14ac:dyDescent="0.25">
      <c r="A235" s="253" t="s">
        <v>106</v>
      </c>
      <c r="B235" s="249" t="s">
        <v>107</v>
      </c>
      <c r="C235" s="314"/>
      <c r="D235" s="254"/>
      <c r="E235" s="256">
        <v>660</v>
      </c>
      <c r="F235" s="254"/>
    </row>
    <row r="236" spans="1:6" s="231" customFormat="1" x14ac:dyDescent="0.25">
      <c r="A236" s="253" t="s">
        <v>112</v>
      </c>
      <c r="B236" s="249" t="s">
        <v>113</v>
      </c>
      <c r="C236" s="314"/>
      <c r="D236" s="254"/>
      <c r="E236" s="256">
        <v>201.67</v>
      </c>
      <c r="F236" s="254"/>
    </row>
    <row r="237" spans="1:6" s="231" customFormat="1" x14ac:dyDescent="0.25">
      <c r="A237" s="253" t="s">
        <v>381</v>
      </c>
      <c r="B237" s="249" t="s">
        <v>382</v>
      </c>
      <c r="C237" s="314"/>
      <c r="D237" s="254"/>
      <c r="E237" s="256">
        <v>1061.8900000000001</v>
      </c>
      <c r="F237" s="254"/>
    </row>
    <row r="238" spans="1:6" s="231" customFormat="1" x14ac:dyDescent="0.25">
      <c r="A238" s="253" t="s">
        <v>114</v>
      </c>
      <c r="B238" s="249" t="s">
        <v>115</v>
      </c>
      <c r="C238" s="314"/>
      <c r="D238" s="254"/>
      <c r="E238" s="256">
        <v>0</v>
      </c>
      <c r="F238" s="254"/>
    </row>
    <row r="239" spans="1:6" s="231" customFormat="1" ht="25.5" x14ac:dyDescent="0.25">
      <c r="A239" s="253" t="s">
        <v>116</v>
      </c>
      <c r="B239" s="249" t="s">
        <v>117</v>
      </c>
      <c r="C239" s="314"/>
      <c r="D239" s="254"/>
      <c r="E239" s="256">
        <v>810</v>
      </c>
      <c r="F239" s="254"/>
    </row>
    <row r="240" spans="1:6" s="231" customFormat="1" x14ac:dyDescent="0.25">
      <c r="A240" s="253" t="s">
        <v>118</v>
      </c>
      <c r="B240" s="249" t="s">
        <v>119</v>
      </c>
      <c r="C240" s="314"/>
      <c r="D240" s="254"/>
      <c r="E240" s="256">
        <v>0</v>
      </c>
      <c r="F240" s="254"/>
    </row>
    <row r="241" spans="1:6" s="231" customFormat="1" x14ac:dyDescent="0.25">
      <c r="A241" s="253" t="s">
        <v>124</v>
      </c>
      <c r="B241" s="249" t="s">
        <v>125</v>
      </c>
      <c r="C241" s="314"/>
      <c r="D241" s="254"/>
      <c r="E241" s="256">
        <v>480</v>
      </c>
      <c r="F241" s="254"/>
    </row>
    <row r="242" spans="1:6" s="231" customFormat="1" x14ac:dyDescent="0.25">
      <c r="A242" s="253" t="s">
        <v>126</v>
      </c>
      <c r="B242" s="249" t="s">
        <v>127</v>
      </c>
      <c r="C242" s="314"/>
      <c r="D242" s="254"/>
      <c r="E242" s="256">
        <v>0</v>
      </c>
      <c r="F242" s="254"/>
    </row>
    <row r="243" spans="1:6" s="231" customFormat="1" x14ac:dyDescent="0.25">
      <c r="A243" s="253" t="s">
        <v>128</v>
      </c>
      <c r="B243" s="249" t="s">
        <v>129</v>
      </c>
      <c r="C243" s="314"/>
      <c r="D243" s="254"/>
      <c r="E243" s="256">
        <v>0</v>
      </c>
      <c r="F243" s="254"/>
    </row>
    <row r="244" spans="1:6" s="231" customFormat="1" x14ac:dyDescent="0.25">
      <c r="A244" s="253" t="s">
        <v>132</v>
      </c>
      <c r="B244" s="249" t="s">
        <v>133</v>
      </c>
      <c r="C244" s="314"/>
      <c r="D244" s="254"/>
      <c r="E244" s="256">
        <v>0</v>
      </c>
      <c r="F244" s="254"/>
    </row>
    <row r="245" spans="1:6" s="231" customFormat="1" x14ac:dyDescent="0.25">
      <c r="A245" s="253" t="s">
        <v>136</v>
      </c>
      <c r="B245" s="249" t="s">
        <v>137</v>
      </c>
      <c r="C245" s="314"/>
      <c r="D245" s="254"/>
      <c r="E245" s="256">
        <v>0</v>
      </c>
      <c r="F245" s="254"/>
    </row>
    <row r="246" spans="1:6" s="231" customFormat="1" x14ac:dyDescent="0.25">
      <c r="A246" s="253" t="s">
        <v>138</v>
      </c>
      <c r="B246" s="249" t="s">
        <v>139</v>
      </c>
      <c r="C246" s="314"/>
      <c r="D246" s="254"/>
      <c r="E246" s="256">
        <v>899.75</v>
      </c>
      <c r="F246" s="254"/>
    </row>
    <row r="247" spans="1:6" s="231" customFormat="1" x14ac:dyDescent="0.25">
      <c r="A247" s="253" t="s">
        <v>140</v>
      </c>
      <c r="B247" s="249" t="s">
        <v>141</v>
      </c>
      <c r="C247" s="314"/>
      <c r="D247" s="254"/>
      <c r="E247" s="256">
        <v>1554</v>
      </c>
      <c r="F247" s="254"/>
    </row>
    <row r="248" spans="1:6" s="231" customFormat="1" x14ac:dyDescent="0.25">
      <c r="A248" s="253" t="s">
        <v>144</v>
      </c>
      <c r="B248" s="249" t="s">
        <v>143</v>
      </c>
      <c r="C248" s="314"/>
      <c r="D248" s="254"/>
      <c r="E248" s="256">
        <v>0</v>
      </c>
      <c r="F248" s="254"/>
    </row>
    <row r="249" spans="1:6" s="231" customFormat="1" x14ac:dyDescent="0.25">
      <c r="A249" s="253" t="s">
        <v>151</v>
      </c>
      <c r="B249" s="249" t="s">
        <v>152</v>
      </c>
      <c r="C249" s="314"/>
      <c r="D249" s="254"/>
      <c r="E249" s="256">
        <v>0</v>
      </c>
      <c r="F249" s="254"/>
    </row>
    <row r="250" spans="1:6" s="231" customFormat="1" x14ac:dyDescent="0.25">
      <c r="A250" s="253" t="s">
        <v>159</v>
      </c>
      <c r="B250" s="249" t="s">
        <v>146</v>
      </c>
      <c r="C250" s="314"/>
      <c r="D250" s="254"/>
      <c r="E250" s="256">
        <v>0</v>
      </c>
      <c r="F250" s="254"/>
    </row>
    <row r="251" spans="1:6" s="231" customFormat="1" x14ac:dyDescent="0.25">
      <c r="A251" s="252" t="s">
        <v>160</v>
      </c>
      <c r="B251" s="249" t="s">
        <v>161</v>
      </c>
      <c r="C251" s="313">
        <v>11</v>
      </c>
      <c r="D251" s="260"/>
      <c r="E251" s="251">
        <v>11</v>
      </c>
      <c r="F251" s="241">
        <f>+E251/C251*100</f>
        <v>100</v>
      </c>
    </row>
    <row r="252" spans="1:6" s="231" customFormat="1" x14ac:dyDescent="0.25">
      <c r="A252" s="253" t="s">
        <v>164</v>
      </c>
      <c r="B252" s="249" t="s">
        <v>165</v>
      </c>
      <c r="C252" s="314"/>
      <c r="D252" s="254"/>
      <c r="E252" s="256">
        <v>11</v>
      </c>
      <c r="F252" s="254"/>
    </row>
    <row r="253" spans="1:6" s="231" customFormat="1" ht="25.5" x14ac:dyDescent="0.25">
      <c r="A253" s="252" t="s">
        <v>233</v>
      </c>
      <c r="B253" s="249" t="s">
        <v>234</v>
      </c>
      <c r="C253" s="313">
        <v>0</v>
      </c>
      <c r="D253" s="250"/>
      <c r="E253" s="251">
        <v>65500</v>
      </c>
      <c r="F253" s="241" t="e">
        <f>+E253/C253*100</f>
        <v>#DIV/0!</v>
      </c>
    </row>
    <row r="254" spans="1:6" s="231" customFormat="1" x14ac:dyDescent="0.25">
      <c r="A254" s="253" t="s">
        <v>241</v>
      </c>
      <c r="B254" s="249" t="s">
        <v>242</v>
      </c>
      <c r="C254" s="314"/>
      <c r="D254" s="254"/>
      <c r="E254" s="256">
        <v>0</v>
      </c>
      <c r="F254" s="254"/>
    </row>
    <row r="255" spans="1:6" s="231" customFormat="1" x14ac:dyDescent="0.25">
      <c r="A255" s="253" t="s">
        <v>243</v>
      </c>
      <c r="B255" s="249" t="s">
        <v>244</v>
      </c>
      <c r="C255" s="314"/>
      <c r="D255" s="254"/>
      <c r="E255" s="256">
        <v>0</v>
      </c>
      <c r="F255" s="254"/>
    </row>
    <row r="256" spans="1:6" s="231" customFormat="1" x14ac:dyDescent="0.25">
      <c r="A256" s="253" t="s">
        <v>440</v>
      </c>
      <c r="B256" s="249" t="s">
        <v>441</v>
      </c>
      <c r="C256" s="314"/>
      <c r="D256" s="254"/>
      <c r="E256" s="256">
        <v>65500</v>
      </c>
      <c r="F256" s="254"/>
    </row>
    <row r="257" spans="1:12" s="231" customFormat="1" x14ac:dyDescent="0.25">
      <c r="A257" s="253" t="s">
        <v>442</v>
      </c>
      <c r="B257" s="249" t="s">
        <v>360</v>
      </c>
      <c r="C257" s="314"/>
      <c r="D257" s="254"/>
      <c r="E257" s="256">
        <v>0</v>
      </c>
      <c r="F257" s="254"/>
    </row>
    <row r="258" spans="1:12" s="231" customFormat="1" x14ac:dyDescent="0.25">
      <c r="A258" s="253" t="s">
        <v>247</v>
      </c>
      <c r="B258" s="249" t="s">
        <v>248</v>
      </c>
      <c r="C258" s="314"/>
      <c r="D258" s="254"/>
      <c r="E258" s="256">
        <v>0</v>
      </c>
      <c r="F258" s="254"/>
    </row>
    <row r="259" spans="1:12" s="231" customFormat="1" ht="25.5" x14ac:dyDescent="0.25">
      <c r="A259" s="248" t="s">
        <v>339</v>
      </c>
      <c r="B259" s="249" t="s">
        <v>487</v>
      </c>
      <c r="C259" s="313">
        <v>0</v>
      </c>
      <c r="D259" s="250"/>
      <c r="E259" s="251">
        <f>E260+E262+E268</f>
        <v>195303.15</v>
      </c>
      <c r="F259" s="241" t="e">
        <f>+E259/C259*100</f>
        <v>#DIV/0!</v>
      </c>
    </row>
    <row r="260" spans="1:12" s="231" customFormat="1" x14ac:dyDescent="0.25">
      <c r="A260" s="252" t="s">
        <v>98</v>
      </c>
      <c r="B260" s="249" t="s">
        <v>99</v>
      </c>
      <c r="C260" s="313">
        <v>0</v>
      </c>
      <c r="D260" s="260"/>
      <c r="E260" s="251">
        <v>4387.5</v>
      </c>
      <c r="F260" s="241" t="e">
        <f>+E260/C260*100</f>
        <v>#DIV/0!</v>
      </c>
    </row>
    <row r="261" spans="1:12" s="231" customFormat="1" x14ac:dyDescent="0.25">
      <c r="A261" s="253">
        <v>3232</v>
      </c>
      <c r="B261" s="249" t="s">
        <v>127</v>
      </c>
      <c r="C261" s="313"/>
      <c r="D261" s="260"/>
      <c r="E261" s="259">
        <v>4387.5</v>
      </c>
      <c r="F261" s="260"/>
    </row>
    <row r="262" spans="1:12" s="231" customFormat="1" ht="25.5" x14ac:dyDescent="0.25">
      <c r="A262" s="252" t="s">
        <v>233</v>
      </c>
      <c r="B262" s="249" t="s">
        <v>234</v>
      </c>
      <c r="C262" s="313">
        <v>0</v>
      </c>
      <c r="D262" s="250"/>
      <c r="E262" s="251">
        <f>E263+E264+E265+E266+E267</f>
        <v>188015.65</v>
      </c>
      <c r="F262" s="241" t="e">
        <f>+E262/C262*100</f>
        <v>#DIV/0!</v>
      </c>
    </row>
    <row r="263" spans="1:12" s="231" customFormat="1" x14ac:dyDescent="0.25">
      <c r="A263" s="253" t="s">
        <v>241</v>
      </c>
      <c r="B263" s="249" t="s">
        <v>242</v>
      </c>
      <c r="C263" s="314"/>
      <c r="D263" s="254"/>
      <c r="E263" s="256">
        <v>42626.879999999997</v>
      </c>
      <c r="F263" s="254"/>
    </row>
    <row r="264" spans="1:12" s="231" customFormat="1" x14ac:dyDescent="0.25">
      <c r="A264" s="253" t="s">
        <v>436</v>
      </c>
      <c r="B264" s="249" t="s">
        <v>437</v>
      </c>
      <c r="C264" s="314"/>
      <c r="D264" s="254"/>
      <c r="E264" s="256">
        <v>9185</v>
      </c>
      <c r="F264" s="254"/>
    </row>
    <row r="265" spans="1:12" s="231" customFormat="1" x14ac:dyDescent="0.25">
      <c r="A265" s="253" t="s">
        <v>438</v>
      </c>
      <c r="B265" s="249" t="s">
        <v>439</v>
      </c>
      <c r="C265" s="314"/>
      <c r="D265" s="254"/>
      <c r="E265" s="256">
        <v>5684.35</v>
      </c>
      <c r="F265" s="254"/>
    </row>
    <row r="266" spans="1:12" s="231" customFormat="1" x14ac:dyDescent="0.25">
      <c r="A266" s="253" t="s">
        <v>443</v>
      </c>
      <c r="B266" s="249" t="s">
        <v>362</v>
      </c>
      <c r="C266" s="314"/>
      <c r="D266" s="254"/>
      <c r="E266" s="256">
        <v>0</v>
      </c>
      <c r="F266" s="254"/>
    </row>
    <row r="267" spans="1:12" s="231" customFormat="1" x14ac:dyDescent="0.25">
      <c r="A267" s="253">
        <v>4231</v>
      </c>
      <c r="B267" s="249"/>
      <c r="C267" s="314"/>
      <c r="D267" s="254"/>
      <c r="E267" s="256">
        <v>130519.42</v>
      </c>
      <c r="F267" s="254"/>
    </row>
    <row r="268" spans="1:12" s="231" customFormat="1" ht="25.5" x14ac:dyDescent="0.25">
      <c r="A268" s="252" t="s">
        <v>249</v>
      </c>
      <c r="B268" s="249" t="s">
        <v>250</v>
      </c>
      <c r="C268" s="313">
        <v>0</v>
      </c>
      <c r="D268" s="260"/>
      <c r="E268" s="251">
        <v>2900</v>
      </c>
      <c r="F268" s="241" t="e">
        <f>+E268/C268*100</f>
        <v>#DIV/0!</v>
      </c>
    </row>
    <row r="269" spans="1:12" s="231" customFormat="1" x14ac:dyDescent="0.25">
      <c r="A269" s="253" t="s">
        <v>253</v>
      </c>
      <c r="B269" s="249" t="s">
        <v>252</v>
      </c>
      <c r="C269" s="314"/>
      <c r="D269" s="254"/>
      <c r="E269" s="256">
        <v>2900</v>
      </c>
      <c r="F269" s="254"/>
      <c r="L269" s="231" t="s">
        <v>590</v>
      </c>
    </row>
    <row r="270" spans="1:12" s="231" customFormat="1" ht="30.75" customHeight="1" x14ac:dyDescent="0.25">
      <c r="A270" s="246" t="s">
        <v>583</v>
      </c>
      <c r="B270" s="311" t="s">
        <v>592</v>
      </c>
      <c r="C270" s="314">
        <f>C271</f>
        <v>2613665</v>
      </c>
      <c r="D270" s="254"/>
      <c r="E270" s="265">
        <v>2125641.77</v>
      </c>
      <c r="F270" s="241">
        <f>+E270/C270*100</f>
        <v>81.328011432222567</v>
      </c>
    </row>
    <row r="271" spans="1:12" s="231" customFormat="1" x14ac:dyDescent="0.25">
      <c r="A271" s="248" t="s">
        <v>75</v>
      </c>
      <c r="B271" s="249" t="s">
        <v>76</v>
      </c>
      <c r="C271" s="313">
        <f>C272+C276+C301+C305+C307+C311+C314+C322</f>
        <v>2613665</v>
      </c>
      <c r="D271" s="250"/>
      <c r="E271" s="251">
        <f>E272+E276+E301+E305+E307+E311+E314+E322</f>
        <v>2125641.7700000005</v>
      </c>
      <c r="F271" s="241">
        <f>+E271/C271*100</f>
        <v>81.328011432222596</v>
      </c>
    </row>
    <row r="272" spans="1:12" s="231" customFormat="1" x14ac:dyDescent="0.25">
      <c r="A272" s="252" t="s">
        <v>83</v>
      </c>
      <c r="B272" s="249" t="s">
        <v>84</v>
      </c>
      <c r="C272" s="313">
        <v>204885</v>
      </c>
      <c r="D272" s="250"/>
      <c r="E272" s="251">
        <f>SUM(E273:E275)</f>
        <v>113420.85999999999</v>
      </c>
      <c r="F272" s="241">
        <f>+E272/C272*100</f>
        <v>55.358303438514277</v>
      </c>
    </row>
    <row r="273" spans="1:6" s="231" customFormat="1" x14ac:dyDescent="0.25">
      <c r="A273" s="253" t="s">
        <v>87</v>
      </c>
      <c r="B273" s="249" t="s">
        <v>88</v>
      </c>
      <c r="C273" s="314"/>
      <c r="D273" s="254"/>
      <c r="E273" s="256">
        <v>91837.62</v>
      </c>
      <c r="F273" s="254"/>
    </row>
    <row r="274" spans="1:6" s="231" customFormat="1" x14ac:dyDescent="0.25">
      <c r="A274" s="253" t="s">
        <v>93</v>
      </c>
      <c r="B274" s="249" t="s">
        <v>92</v>
      </c>
      <c r="C274" s="314"/>
      <c r="D274" s="254"/>
      <c r="E274" s="256">
        <v>6430.03</v>
      </c>
      <c r="F274" s="254"/>
    </row>
    <row r="275" spans="1:6" s="231" customFormat="1" x14ac:dyDescent="0.25">
      <c r="A275" s="253" t="s">
        <v>96</v>
      </c>
      <c r="B275" s="249" t="s">
        <v>97</v>
      </c>
      <c r="C275" s="314"/>
      <c r="D275" s="254"/>
      <c r="E275" s="256">
        <v>15153.21</v>
      </c>
      <c r="F275" s="254"/>
    </row>
    <row r="276" spans="1:6" s="231" customFormat="1" x14ac:dyDescent="0.25">
      <c r="A276" s="252" t="s">
        <v>98</v>
      </c>
      <c r="B276" s="249" t="s">
        <v>99</v>
      </c>
      <c r="C276" s="313">
        <v>70317</v>
      </c>
      <c r="D276" s="250"/>
      <c r="E276" s="251">
        <f>SUM(E277:E300)</f>
        <v>456457.4800000001</v>
      </c>
      <c r="F276" s="241">
        <f>+E276/C276*100</f>
        <v>649.14242644026353</v>
      </c>
    </row>
    <row r="277" spans="1:6" s="231" customFormat="1" x14ac:dyDescent="0.25">
      <c r="A277" s="253" t="s">
        <v>102</v>
      </c>
      <c r="B277" s="249" t="s">
        <v>103</v>
      </c>
      <c r="C277" s="314"/>
      <c r="D277" s="254"/>
      <c r="E277" s="256">
        <f>58961.46+630+200+585.96+2895.5+59.07</f>
        <v>63331.99</v>
      </c>
      <c r="F277" s="254"/>
    </row>
    <row r="278" spans="1:6" s="231" customFormat="1" ht="25.5" x14ac:dyDescent="0.25">
      <c r="A278" s="253" t="s">
        <v>104</v>
      </c>
      <c r="B278" s="249" t="s">
        <v>105</v>
      </c>
      <c r="C278" s="314"/>
      <c r="D278" s="254"/>
      <c r="E278" s="256">
        <v>292.62</v>
      </c>
      <c r="F278" s="254"/>
    </row>
    <row r="279" spans="1:6" s="231" customFormat="1" x14ac:dyDescent="0.25">
      <c r="A279" s="253" t="s">
        <v>106</v>
      </c>
      <c r="B279" s="249" t="s">
        <v>107</v>
      </c>
      <c r="C279" s="314"/>
      <c r="D279" s="254"/>
      <c r="E279" s="256">
        <v>108373.4</v>
      </c>
      <c r="F279" s="254"/>
    </row>
    <row r="280" spans="1:6" s="231" customFormat="1" x14ac:dyDescent="0.25">
      <c r="A280" s="253" t="s">
        <v>112</v>
      </c>
      <c r="B280" s="249" t="s">
        <v>113</v>
      </c>
      <c r="C280" s="314"/>
      <c r="D280" s="254"/>
      <c r="E280" s="256">
        <v>2298.4499999999998</v>
      </c>
      <c r="F280" s="254"/>
    </row>
    <row r="281" spans="1:6" s="231" customFormat="1" x14ac:dyDescent="0.25">
      <c r="A281" s="253" t="s">
        <v>381</v>
      </c>
      <c r="B281" s="249" t="s">
        <v>382</v>
      </c>
      <c r="C281" s="314"/>
      <c r="D281" s="254"/>
      <c r="E281" s="256">
        <f>77641.58+123.71</f>
        <v>77765.290000000008</v>
      </c>
      <c r="F281" s="254"/>
    </row>
    <row r="282" spans="1:6" s="231" customFormat="1" x14ac:dyDescent="0.25">
      <c r="A282" s="253" t="s">
        <v>114</v>
      </c>
      <c r="B282" s="249" t="s">
        <v>115</v>
      </c>
      <c r="C282" s="314"/>
      <c r="D282" s="254"/>
      <c r="E282" s="256">
        <f>15609.29+317.82</f>
        <v>15927.11</v>
      </c>
      <c r="F282" s="254"/>
    </row>
    <row r="283" spans="1:6" s="231" customFormat="1" ht="25.5" x14ac:dyDescent="0.25">
      <c r="A283" s="253" t="s">
        <v>116</v>
      </c>
      <c r="B283" s="249" t="s">
        <v>117</v>
      </c>
      <c r="C283" s="314"/>
      <c r="D283" s="254"/>
      <c r="E283" s="256">
        <v>9440.14</v>
      </c>
      <c r="F283" s="254"/>
    </row>
    <row r="284" spans="1:6" s="231" customFormat="1" x14ac:dyDescent="0.25">
      <c r="A284" s="253" t="s">
        <v>118</v>
      </c>
      <c r="B284" s="249" t="s">
        <v>119</v>
      </c>
      <c r="C284" s="314"/>
      <c r="D284" s="254"/>
      <c r="E284" s="256">
        <f>880.56+831.25</f>
        <v>1711.81</v>
      </c>
      <c r="F284" s="254"/>
    </row>
    <row r="285" spans="1:6" s="231" customFormat="1" x14ac:dyDescent="0.25">
      <c r="A285" s="253" t="s">
        <v>120</v>
      </c>
      <c r="B285" s="249" t="s">
        <v>121</v>
      </c>
      <c r="C285" s="314"/>
      <c r="D285" s="254"/>
      <c r="E285" s="256">
        <v>4655.1499999999996</v>
      </c>
      <c r="F285" s="254"/>
    </row>
    <row r="286" spans="1:6" s="231" customFormat="1" x14ac:dyDescent="0.25">
      <c r="A286" s="253" t="s">
        <v>124</v>
      </c>
      <c r="B286" s="249" t="s">
        <v>125</v>
      </c>
      <c r="C286" s="314"/>
      <c r="D286" s="254"/>
      <c r="E286" s="256">
        <f>698.18+203.31</f>
        <v>901.49</v>
      </c>
      <c r="F286" s="254"/>
    </row>
    <row r="287" spans="1:6" s="231" customFormat="1" x14ac:dyDescent="0.25">
      <c r="A287" s="253" t="s">
        <v>126</v>
      </c>
      <c r="B287" s="249" t="s">
        <v>127</v>
      </c>
      <c r="C287" s="314"/>
      <c r="D287" s="254"/>
      <c r="E287" s="256">
        <f>12058.31+1083.75</f>
        <v>13142.06</v>
      </c>
      <c r="F287" s="254"/>
    </row>
    <row r="288" spans="1:6" s="231" customFormat="1" x14ac:dyDescent="0.25">
      <c r="A288" s="253" t="s">
        <v>128</v>
      </c>
      <c r="B288" s="249" t="s">
        <v>129</v>
      </c>
      <c r="C288" s="314"/>
      <c r="D288" s="254"/>
      <c r="E288" s="256">
        <v>6228.13</v>
      </c>
      <c r="F288" s="254"/>
    </row>
    <row r="289" spans="1:6" s="231" customFormat="1" x14ac:dyDescent="0.25">
      <c r="A289" s="253">
        <v>3234</v>
      </c>
      <c r="B289" s="249" t="s">
        <v>131</v>
      </c>
      <c r="C289" s="314"/>
      <c r="D289" s="254"/>
      <c r="E289" s="256">
        <v>4870.53</v>
      </c>
      <c r="F289" s="254"/>
    </row>
    <row r="290" spans="1:6" s="231" customFormat="1" x14ac:dyDescent="0.25">
      <c r="A290" s="253" t="s">
        <v>132</v>
      </c>
      <c r="B290" s="249" t="s">
        <v>133</v>
      </c>
      <c r="C290" s="314"/>
      <c r="D290" s="254"/>
      <c r="E290" s="256">
        <v>4130.21</v>
      </c>
      <c r="F290" s="254"/>
    </row>
    <row r="291" spans="1:6" s="231" customFormat="1" x14ac:dyDescent="0.25">
      <c r="A291" s="253" t="s">
        <v>134</v>
      </c>
      <c r="B291" s="249" t="s">
        <v>135</v>
      </c>
      <c r="C291" s="314"/>
      <c r="D291" s="254"/>
      <c r="E291" s="256">
        <v>2000</v>
      </c>
      <c r="F291" s="254"/>
    </row>
    <row r="292" spans="1:6" s="231" customFormat="1" x14ac:dyDescent="0.25">
      <c r="A292" s="253" t="s">
        <v>136</v>
      </c>
      <c r="B292" s="249" t="s">
        <v>137</v>
      </c>
      <c r="C292" s="314"/>
      <c r="D292" s="254"/>
      <c r="E292" s="256">
        <v>54900.91</v>
      </c>
      <c r="F292" s="254"/>
    </row>
    <row r="293" spans="1:6" s="231" customFormat="1" x14ac:dyDescent="0.25">
      <c r="A293" s="253">
        <v>3238</v>
      </c>
      <c r="B293" s="249" t="s">
        <v>139</v>
      </c>
      <c r="C293" s="314"/>
      <c r="D293" s="254"/>
      <c r="E293" s="256">
        <v>2300</v>
      </c>
      <c r="F293" s="254"/>
    </row>
    <row r="294" spans="1:6" s="231" customFormat="1" x14ac:dyDescent="0.25">
      <c r="A294" s="253" t="s">
        <v>140</v>
      </c>
      <c r="B294" s="249" t="s">
        <v>141</v>
      </c>
      <c r="C294" s="314"/>
      <c r="D294" s="254"/>
      <c r="E294" s="256">
        <f>6369.41+663.61</f>
        <v>7033.0199999999995</v>
      </c>
      <c r="F294" s="254"/>
    </row>
    <row r="295" spans="1:6" s="231" customFormat="1" x14ac:dyDescent="0.25">
      <c r="A295" s="253" t="s">
        <v>144</v>
      </c>
      <c r="B295" s="249" t="s">
        <v>143</v>
      </c>
      <c r="C295" s="314"/>
      <c r="D295" s="254"/>
      <c r="E295" s="256">
        <v>5528.36</v>
      </c>
      <c r="F295" s="254"/>
    </row>
    <row r="296" spans="1:6" s="231" customFormat="1" x14ac:dyDescent="0.25">
      <c r="A296" s="253" t="s">
        <v>149</v>
      </c>
      <c r="B296" s="249" t="s">
        <v>150</v>
      </c>
      <c r="C296" s="314"/>
      <c r="D296" s="254"/>
      <c r="E296" s="256">
        <v>4042.6</v>
      </c>
      <c r="F296" s="254"/>
    </row>
    <row r="297" spans="1:6" s="231" customFormat="1" x14ac:dyDescent="0.25">
      <c r="A297" s="253" t="s">
        <v>151</v>
      </c>
      <c r="B297" s="249" t="s">
        <v>152</v>
      </c>
      <c r="C297" s="314"/>
      <c r="D297" s="254"/>
      <c r="E297" s="256">
        <v>7064.93</v>
      </c>
      <c r="F297" s="254"/>
    </row>
    <row r="298" spans="1:6" s="231" customFormat="1" x14ac:dyDescent="0.25">
      <c r="A298" s="253">
        <v>3294</v>
      </c>
      <c r="B298" s="249" t="s">
        <v>154</v>
      </c>
      <c r="C298" s="314"/>
      <c r="D298" s="254"/>
      <c r="E298" s="256">
        <v>270</v>
      </c>
      <c r="F298" s="254"/>
    </row>
    <row r="299" spans="1:6" s="231" customFormat="1" x14ac:dyDescent="0.25">
      <c r="A299" s="253" t="s">
        <v>155</v>
      </c>
      <c r="B299" s="249" t="s">
        <v>156</v>
      </c>
      <c r="C299" s="314"/>
      <c r="D299" s="254"/>
      <c r="E299" s="256">
        <v>0</v>
      </c>
      <c r="F299" s="254"/>
    </row>
    <row r="300" spans="1:6" s="231" customFormat="1" x14ac:dyDescent="0.25">
      <c r="A300" s="253" t="s">
        <v>159</v>
      </c>
      <c r="B300" s="249" t="s">
        <v>146</v>
      </c>
      <c r="C300" s="314"/>
      <c r="D300" s="254"/>
      <c r="E300" s="256">
        <v>60249.279999999999</v>
      </c>
      <c r="F300" s="254"/>
    </row>
    <row r="301" spans="1:6" s="231" customFormat="1" x14ac:dyDescent="0.25">
      <c r="A301" s="252" t="s">
        <v>160</v>
      </c>
      <c r="B301" s="249" t="s">
        <v>161</v>
      </c>
      <c r="C301" s="313">
        <v>0</v>
      </c>
      <c r="D301" s="250"/>
      <c r="E301" s="251">
        <f>E302+E303+E304</f>
        <v>891.29</v>
      </c>
      <c r="F301" s="241" t="e">
        <f>+E301/C301*100</f>
        <v>#DIV/0!</v>
      </c>
    </row>
    <row r="302" spans="1:6" s="231" customFormat="1" x14ac:dyDescent="0.25">
      <c r="A302" s="253" t="s">
        <v>164</v>
      </c>
      <c r="B302" s="249" t="s">
        <v>165</v>
      </c>
      <c r="C302" s="314"/>
      <c r="D302" s="254"/>
      <c r="E302" s="256">
        <v>798.8</v>
      </c>
      <c r="F302" s="254"/>
    </row>
    <row r="303" spans="1:6" s="231" customFormat="1" ht="25.5" x14ac:dyDescent="0.25">
      <c r="A303" s="253" t="s">
        <v>389</v>
      </c>
      <c r="B303" s="249" t="s">
        <v>390</v>
      </c>
      <c r="C303" s="314"/>
      <c r="D303" s="254"/>
      <c r="E303" s="256">
        <v>0</v>
      </c>
      <c r="F303" s="254"/>
    </row>
    <row r="304" spans="1:6" s="231" customFormat="1" x14ac:dyDescent="0.25">
      <c r="A304" s="253">
        <v>3434</v>
      </c>
      <c r="B304" s="249" t="s">
        <v>394</v>
      </c>
      <c r="C304" s="314"/>
      <c r="D304" s="254"/>
      <c r="E304" s="256">
        <v>92.49</v>
      </c>
      <c r="F304" s="254"/>
    </row>
    <row r="305" spans="1:6" s="231" customFormat="1" x14ac:dyDescent="0.25">
      <c r="A305" s="252" t="s">
        <v>166</v>
      </c>
      <c r="B305" s="249" t="s">
        <v>167</v>
      </c>
      <c r="C305" s="313">
        <v>0</v>
      </c>
      <c r="D305" s="260"/>
      <c r="E305" s="251">
        <v>2172.8200000000002</v>
      </c>
      <c r="F305" s="241" t="e">
        <f>+E305/C305*100</f>
        <v>#DIV/0!</v>
      </c>
    </row>
    <row r="306" spans="1:6" s="231" customFormat="1" ht="25.5" x14ac:dyDescent="0.25">
      <c r="A306" s="253" t="s">
        <v>174</v>
      </c>
      <c r="B306" s="249" t="s">
        <v>173</v>
      </c>
      <c r="C306" s="314"/>
      <c r="D306" s="254"/>
      <c r="E306" s="256">
        <v>2172.8200000000002</v>
      </c>
      <c r="F306" s="254"/>
    </row>
    <row r="307" spans="1:6" s="231" customFormat="1" ht="25.5" x14ac:dyDescent="0.25">
      <c r="A307" s="252" t="s">
        <v>175</v>
      </c>
      <c r="B307" s="249" t="s">
        <v>176</v>
      </c>
      <c r="C307" s="313">
        <v>745820</v>
      </c>
      <c r="D307" s="250"/>
      <c r="E307" s="251">
        <v>284306.62</v>
      </c>
      <c r="F307" s="241">
        <f>+E307/C307*100</f>
        <v>38.120004826901933</v>
      </c>
    </row>
    <row r="308" spans="1:6" s="231" customFormat="1" x14ac:dyDescent="0.25">
      <c r="A308" s="253" t="s">
        <v>179</v>
      </c>
      <c r="B308" s="249" t="s">
        <v>180</v>
      </c>
      <c r="C308" s="314"/>
      <c r="D308" s="254"/>
      <c r="E308" s="256">
        <v>284306.62</v>
      </c>
      <c r="F308" s="254"/>
    </row>
    <row r="309" spans="1:6" s="231" customFormat="1" ht="25.5" x14ac:dyDescent="0.25">
      <c r="A309" s="253" t="s">
        <v>403</v>
      </c>
      <c r="B309" s="249" t="s">
        <v>404</v>
      </c>
      <c r="C309" s="314"/>
      <c r="D309" s="254"/>
      <c r="E309" s="256">
        <v>0</v>
      </c>
      <c r="F309" s="254"/>
    </row>
    <row r="310" spans="1:6" s="231" customFormat="1" ht="25.5" x14ac:dyDescent="0.25">
      <c r="A310" s="253" t="s">
        <v>405</v>
      </c>
      <c r="B310" s="249" t="s">
        <v>292</v>
      </c>
      <c r="C310" s="314"/>
      <c r="D310" s="254"/>
      <c r="E310" s="256">
        <v>0</v>
      </c>
      <c r="F310" s="254"/>
    </row>
    <row r="311" spans="1:6" s="231" customFormat="1" ht="25.5" x14ac:dyDescent="0.25">
      <c r="A311" s="252" t="s">
        <v>203</v>
      </c>
      <c r="B311" s="249" t="s">
        <v>204</v>
      </c>
      <c r="C311" s="313">
        <v>309244</v>
      </c>
      <c r="D311" s="250"/>
      <c r="E311" s="251">
        <v>309244.59000000003</v>
      </c>
      <c r="F311" s="241">
        <f>+E311/C311*100</f>
        <v>100.00019078785685</v>
      </c>
    </row>
    <row r="312" spans="1:6" s="231" customFormat="1" x14ac:dyDescent="0.25">
      <c r="A312" s="253" t="s">
        <v>207</v>
      </c>
      <c r="B312" s="249" t="s">
        <v>208</v>
      </c>
      <c r="C312" s="314"/>
      <c r="D312" s="254"/>
      <c r="E312" s="256">
        <v>309244.59000000003</v>
      </c>
      <c r="F312" s="254"/>
    </row>
    <row r="313" spans="1:6" s="231" customFormat="1" x14ac:dyDescent="0.25">
      <c r="A313" s="253" t="s">
        <v>414</v>
      </c>
      <c r="B313" s="249" t="s">
        <v>415</v>
      </c>
      <c r="C313" s="314"/>
      <c r="D313" s="254"/>
      <c r="E313" s="256">
        <v>0</v>
      </c>
      <c r="F313" s="254"/>
    </row>
    <row r="314" spans="1:6" s="231" customFormat="1" ht="25.5" x14ac:dyDescent="0.25">
      <c r="A314" s="252" t="s">
        <v>233</v>
      </c>
      <c r="B314" s="249" t="s">
        <v>234</v>
      </c>
      <c r="C314" s="313">
        <v>1035719</v>
      </c>
      <c r="D314" s="250"/>
      <c r="E314" s="251">
        <f>SUM(E315:E321)</f>
        <v>564766.82999999996</v>
      </c>
      <c r="F314" s="241">
        <f>+E314/C314*100</f>
        <v>54.528962971616814</v>
      </c>
    </row>
    <row r="315" spans="1:6" s="231" customFormat="1" x14ac:dyDescent="0.25">
      <c r="A315" s="253" t="s">
        <v>241</v>
      </c>
      <c r="B315" s="249" t="s">
        <v>242</v>
      </c>
      <c r="C315" s="314"/>
      <c r="D315" s="254"/>
      <c r="E315" s="256">
        <v>37989.25</v>
      </c>
      <c r="F315" s="254"/>
    </row>
    <row r="316" spans="1:6" s="231" customFormat="1" x14ac:dyDescent="0.25">
      <c r="A316" s="253">
        <v>4222</v>
      </c>
      <c r="B316" s="249" t="s">
        <v>437</v>
      </c>
      <c r="C316" s="314"/>
      <c r="D316" s="254"/>
      <c r="E316" s="256">
        <v>1725</v>
      </c>
      <c r="F316" s="254"/>
    </row>
    <row r="317" spans="1:6" s="231" customFormat="1" x14ac:dyDescent="0.25">
      <c r="A317" s="253">
        <v>4223</v>
      </c>
      <c r="B317" s="249" t="s">
        <v>439</v>
      </c>
      <c r="C317" s="314"/>
      <c r="D317" s="254"/>
      <c r="E317" s="256">
        <v>29208.54</v>
      </c>
      <c r="F317" s="254"/>
    </row>
    <row r="318" spans="1:6" s="231" customFormat="1" x14ac:dyDescent="0.25">
      <c r="A318" s="253" t="s">
        <v>243</v>
      </c>
      <c r="B318" s="249" t="s">
        <v>244</v>
      </c>
      <c r="C318" s="314"/>
      <c r="D318" s="254"/>
      <c r="E318" s="256">
        <v>375609.81</v>
      </c>
      <c r="F318" s="254"/>
    </row>
    <row r="319" spans="1:6" s="231" customFormat="1" x14ac:dyDescent="0.25">
      <c r="A319" s="253" t="s">
        <v>440</v>
      </c>
      <c r="B319" s="249" t="s">
        <v>441</v>
      </c>
      <c r="C319" s="314"/>
      <c r="D319" s="254"/>
      <c r="E319" s="256">
        <f>100095+1231.25</f>
        <v>101326.25</v>
      </c>
      <c r="F319" s="254"/>
    </row>
    <row r="320" spans="1:6" s="231" customFormat="1" x14ac:dyDescent="0.25">
      <c r="A320" s="253" t="s">
        <v>443</v>
      </c>
      <c r="B320" s="249" t="s">
        <v>362</v>
      </c>
      <c r="C320" s="314"/>
      <c r="D320" s="254"/>
      <c r="E320" s="256">
        <v>0</v>
      </c>
      <c r="F320" s="254"/>
    </row>
    <row r="321" spans="1:6" s="231" customFormat="1" x14ac:dyDescent="0.25">
      <c r="A321" s="253">
        <v>4231</v>
      </c>
      <c r="B321" s="249" t="s">
        <v>366</v>
      </c>
      <c r="C321" s="314"/>
      <c r="D321" s="254"/>
      <c r="E321" s="256">
        <v>18907.98</v>
      </c>
      <c r="F321" s="254"/>
    </row>
    <row r="322" spans="1:6" s="231" customFormat="1" ht="25.5" x14ac:dyDescent="0.25">
      <c r="A322" s="252">
        <v>45</v>
      </c>
      <c r="B322" s="249" t="s">
        <v>250</v>
      </c>
      <c r="C322" s="314">
        <v>247680</v>
      </c>
      <c r="D322" s="254"/>
      <c r="E322" s="256">
        <v>394381.28</v>
      </c>
      <c r="F322" s="241">
        <f>+E322/C322*100</f>
        <v>159.23016795865635</v>
      </c>
    </row>
    <row r="323" spans="1:6" s="231" customFormat="1" x14ac:dyDescent="0.25">
      <c r="A323" s="253">
        <v>4511</v>
      </c>
      <c r="B323" s="249" t="s">
        <v>252</v>
      </c>
      <c r="C323" s="314"/>
      <c r="D323" s="254"/>
      <c r="E323" s="256">
        <v>394381.28</v>
      </c>
      <c r="F323" s="254"/>
    </row>
    <row r="324" spans="1:6" s="231" customFormat="1" ht="25.5" x14ac:dyDescent="0.25">
      <c r="A324" s="246" t="s">
        <v>584</v>
      </c>
      <c r="B324" s="266" t="s">
        <v>585</v>
      </c>
      <c r="C324" s="312">
        <v>0</v>
      </c>
      <c r="D324" s="239"/>
      <c r="E324" s="240">
        <f>E325</f>
        <v>2692054.72</v>
      </c>
      <c r="F324" s="241" t="e">
        <f t="shared" ref="F324:F378" si="3">+E324/C324*100</f>
        <v>#DIV/0!</v>
      </c>
    </row>
    <row r="325" spans="1:6" s="231" customFormat="1" x14ac:dyDescent="0.25">
      <c r="A325" s="267">
        <v>11</v>
      </c>
      <c r="B325" s="249" t="s">
        <v>55</v>
      </c>
      <c r="C325" s="315">
        <v>0</v>
      </c>
      <c r="D325" s="268"/>
      <c r="E325" s="269">
        <f>E326+E331</f>
        <v>2692054.72</v>
      </c>
      <c r="F325" s="241" t="e">
        <f t="shared" si="3"/>
        <v>#DIV/0!</v>
      </c>
    </row>
    <row r="326" spans="1:6" s="231" customFormat="1" x14ac:dyDescent="0.25">
      <c r="A326" s="270">
        <v>31</v>
      </c>
      <c r="B326" s="249" t="s">
        <v>84</v>
      </c>
      <c r="C326" s="315">
        <v>0</v>
      </c>
      <c r="D326" s="268"/>
      <c r="E326" s="269">
        <f>SUM(E327:E330)</f>
        <v>2560120.8000000003</v>
      </c>
      <c r="F326" s="241" t="e">
        <f t="shared" si="3"/>
        <v>#DIV/0!</v>
      </c>
    </row>
    <row r="327" spans="1:6" s="231" customFormat="1" x14ac:dyDescent="0.25">
      <c r="A327" s="271">
        <v>3111</v>
      </c>
      <c r="B327" s="249" t="s">
        <v>88</v>
      </c>
      <c r="C327" s="315"/>
      <c r="D327" s="268"/>
      <c r="E327" s="272">
        <v>2113073.87</v>
      </c>
      <c r="F327" s="241"/>
    </row>
    <row r="328" spans="1:6" s="231" customFormat="1" x14ac:dyDescent="0.25">
      <c r="A328" s="271">
        <v>3114</v>
      </c>
      <c r="B328" s="249" t="s">
        <v>376</v>
      </c>
      <c r="C328" s="315"/>
      <c r="D328" s="268"/>
      <c r="E328" s="272">
        <v>8301.33</v>
      </c>
      <c r="F328" s="241"/>
    </row>
    <row r="329" spans="1:6" s="231" customFormat="1" x14ac:dyDescent="0.25">
      <c r="A329" s="271">
        <v>3121</v>
      </c>
      <c r="B329" s="249" t="s">
        <v>92</v>
      </c>
      <c r="C329" s="315"/>
      <c r="D329" s="268"/>
      <c r="E329" s="272">
        <v>91754.73</v>
      </c>
      <c r="F329" s="241"/>
    </row>
    <row r="330" spans="1:6" s="231" customFormat="1" x14ac:dyDescent="0.25">
      <c r="A330" s="271">
        <v>3132</v>
      </c>
      <c r="B330" s="249" t="s">
        <v>97</v>
      </c>
      <c r="C330" s="315"/>
      <c r="D330" s="268"/>
      <c r="E330" s="273">
        <v>346990.87</v>
      </c>
      <c r="F330" s="241"/>
    </row>
    <row r="331" spans="1:6" s="231" customFormat="1" x14ac:dyDescent="0.25">
      <c r="A331" s="270">
        <v>32</v>
      </c>
      <c r="B331" s="249" t="s">
        <v>99</v>
      </c>
      <c r="C331" s="315">
        <v>0</v>
      </c>
      <c r="D331" s="268"/>
      <c r="E331" s="274">
        <f>SUM(E332:E343)</f>
        <v>131933.91999999998</v>
      </c>
      <c r="F331" s="241" t="e">
        <f t="shared" si="3"/>
        <v>#DIV/0!</v>
      </c>
    </row>
    <row r="332" spans="1:6" s="231" customFormat="1" x14ac:dyDescent="0.25">
      <c r="A332" s="271">
        <v>3211</v>
      </c>
      <c r="B332" s="249" t="s">
        <v>103</v>
      </c>
      <c r="C332" s="315"/>
      <c r="D332" s="268"/>
      <c r="E332" s="273">
        <v>4297.18</v>
      </c>
      <c r="F332" s="241"/>
    </row>
    <row r="333" spans="1:6" s="231" customFormat="1" ht="25.5" x14ac:dyDescent="0.25">
      <c r="A333" s="271">
        <v>3212</v>
      </c>
      <c r="B333" s="275" t="s">
        <v>105</v>
      </c>
      <c r="C333" s="315"/>
      <c r="D333" s="268"/>
      <c r="E333" s="276">
        <v>42581.279999999999</v>
      </c>
      <c r="F333" s="241"/>
    </row>
    <row r="334" spans="1:6" s="231" customFormat="1" x14ac:dyDescent="0.25">
      <c r="A334" s="271">
        <v>3213</v>
      </c>
      <c r="B334" s="249" t="s">
        <v>107</v>
      </c>
      <c r="C334" s="315"/>
      <c r="D334" s="268"/>
      <c r="E334" s="273">
        <v>5000</v>
      </c>
      <c r="F334" s="241" t="e">
        <f t="shared" si="3"/>
        <v>#DIV/0!</v>
      </c>
    </row>
    <row r="335" spans="1:6" s="231" customFormat="1" x14ac:dyDescent="0.25">
      <c r="A335" s="271">
        <v>3223</v>
      </c>
      <c r="B335" s="249" t="s">
        <v>115</v>
      </c>
      <c r="C335" s="315"/>
      <c r="D335" s="268"/>
      <c r="E335" s="273">
        <v>61382.61</v>
      </c>
      <c r="F335" s="241"/>
    </row>
    <row r="336" spans="1:6" s="231" customFormat="1" ht="25.5" x14ac:dyDescent="0.25">
      <c r="A336" s="271">
        <v>3224</v>
      </c>
      <c r="B336" s="249" t="s">
        <v>117</v>
      </c>
      <c r="C336" s="315"/>
      <c r="D336" s="268"/>
      <c r="E336" s="273">
        <v>5496.29</v>
      </c>
      <c r="F336" s="241"/>
    </row>
    <row r="337" spans="1:6" s="231" customFormat="1" x14ac:dyDescent="0.25">
      <c r="A337" s="271">
        <v>3231</v>
      </c>
      <c r="B337" s="249" t="s">
        <v>125</v>
      </c>
      <c r="C337" s="315"/>
      <c r="D337" s="268"/>
      <c r="E337" s="273">
        <v>2407.19</v>
      </c>
      <c r="F337" s="241"/>
    </row>
    <row r="338" spans="1:6" s="231" customFormat="1" x14ac:dyDescent="0.25">
      <c r="A338" s="271">
        <v>3233</v>
      </c>
      <c r="B338" s="249" t="s">
        <v>129</v>
      </c>
      <c r="C338" s="315"/>
      <c r="D338" s="268"/>
      <c r="E338" s="273">
        <v>556.83000000000004</v>
      </c>
      <c r="F338" s="241"/>
    </row>
    <row r="339" spans="1:6" s="231" customFormat="1" x14ac:dyDescent="0.25">
      <c r="A339" s="271">
        <v>3234</v>
      </c>
      <c r="B339" s="249" t="s">
        <v>131</v>
      </c>
      <c r="C339" s="315"/>
      <c r="D339" s="268"/>
      <c r="E339" s="273">
        <v>938.62</v>
      </c>
      <c r="F339" s="241"/>
    </row>
    <row r="340" spans="1:6" s="231" customFormat="1" x14ac:dyDescent="0.25">
      <c r="A340" s="271">
        <v>3237</v>
      </c>
      <c r="B340" s="249" t="s">
        <v>137</v>
      </c>
      <c r="C340" s="315"/>
      <c r="D340" s="268"/>
      <c r="E340" s="273">
        <v>8238.85</v>
      </c>
      <c r="F340" s="241"/>
    </row>
    <row r="341" spans="1:6" s="231" customFormat="1" x14ac:dyDescent="0.25">
      <c r="A341" s="271">
        <v>3238</v>
      </c>
      <c r="B341" s="249" t="s">
        <v>139</v>
      </c>
      <c r="C341" s="315"/>
      <c r="D341" s="268"/>
      <c r="E341" s="273">
        <v>225</v>
      </c>
      <c r="F341" s="241"/>
    </row>
    <row r="342" spans="1:6" s="231" customFormat="1" x14ac:dyDescent="0.25">
      <c r="A342" s="271">
        <v>3293</v>
      </c>
      <c r="B342" s="249" t="s">
        <v>152</v>
      </c>
      <c r="C342" s="315"/>
      <c r="D342" s="268"/>
      <c r="E342" s="273">
        <v>25.3</v>
      </c>
      <c r="F342" s="241"/>
    </row>
    <row r="343" spans="1:6" s="231" customFormat="1" x14ac:dyDescent="0.25">
      <c r="A343" s="271">
        <v>3299</v>
      </c>
      <c r="B343" s="249" t="s">
        <v>146</v>
      </c>
      <c r="C343" s="315"/>
      <c r="D343" s="268"/>
      <c r="E343" s="273">
        <v>784.77</v>
      </c>
      <c r="F343" s="241"/>
    </row>
    <row r="344" spans="1:6" s="231" customFormat="1" ht="63.75" x14ac:dyDescent="0.25">
      <c r="A344" s="277" t="s">
        <v>586</v>
      </c>
      <c r="B344" s="278" t="s">
        <v>587</v>
      </c>
      <c r="C344" s="315">
        <f>C345</f>
        <v>100000</v>
      </c>
      <c r="D344" s="268"/>
      <c r="E344" s="279">
        <v>8619.89</v>
      </c>
      <c r="F344" s="241">
        <f t="shared" si="3"/>
        <v>8.6198899999999998</v>
      </c>
    </row>
    <row r="345" spans="1:6" s="231" customFormat="1" ht="25.5" x14ac:dyDescent="0.25">
      <c r="A345" s="270">
        <v>581</v>
      </c>
      <c r="B345" s="282" t="s">
        <v>591</v>
      </c>
      <c r="C345" s="315">
        <f>C346+C352</f>
        <v>100000</v>
      </c>
      <c r="D345" s="268"/>
      <c r="E345" s="274">
        <f>E346+E352</f>
        <v>8619.89</v>
      </c>
      <c r="F345" s="241">
        <f t="shared" si="3"/>
        <v>8.6198899999999998</v>
      </c>
    </row>
    <row r="346" spans="1:6" s="231" customFormat="1" x14ac:dyDescent="0.25">
      <c r="A346" s="270">
        <v>32</v>
      </c>
      <c r="B346" s="249" t="s">
        <v>99</v>
      </c>
      <c r="C346" s="315">
        <v>100000</v>
      </c>
      <c r="D346" s="268"/>
      <c r="E346" s="274">
        <f>SUM(E347:E351)</f>
        <v>6913.49</v>
      </c>
      <c r="F346" s="241">
        <f t="shared" si="3"/>
        <v>6.9134899999999995</v>
      </c>
    </row>
    <row r="347" spans="1:6" s="231" customFormat="1" x14ac:dyDescent="0.25">
      <c r="A347" s="271">
        <v>3211</v>
      </c>
      <c r="B347" s="249" t="s">
        <v>103</v>
      </c>
      <c r="C347" s="315"/>
      <c r="D347" s="268"/>
      <c r="E347" s="273">
        <v>2467.1999999999998</v>
      </c>
      <c r="F347" s="241" t="e">
        <f t="shared" si="3"/>
        <v>#DIV/0!</v>
      </c>
    </row>
    <row r="348" spans="1:6" s="231" customFormat="1" x14ac:dyDescent="0.25">
      <c r="A348" s="271">
        <v>3221</v>
      </c>
      <c r="B348" s="249" t="s">
        <v>113</v>
      </c>
      <c r="C348" s="315"/>
      <c r="D348" s="268"/>
      <c r="E348" s="273">
        <v>1032.46</v>
      </c>
      <c r="F348" s="241" t="e">
        <f t="shared" si="3"/>
        <v>#DIV/0!</v>
      </c>
    </row>
    <row r="349" spans="1:6" s="231" customFormat="1" x14ac:dyDescent="0.25">
      <c r="A349" s="271">
        <v>3222</v>
      </c>
      <c r="B349" s="249" t="s">
        <v>382</v>
      </c>
      <c r="C349" s="315"/>
      <c r="D349" s="268"/>
      <c r="E349" s="273">
        <v>1925.08</v>
      </c>
      <c r="F349" s="241" t="e">
        <f t="shared" si="3"/>
        <v>#DIV/0!</v>
      </c>
    </row>
    <row r="350" spans="1:6" s="231" customFormat="1" ht="25.5" x14ac:dyDescent="0.25">
      <c r="A350" s="271">
        <v>3224</v>
      </c>
      <c r="B350" s="249" t="s">
        <v>117</v>
      </c>
      <c r="C350" s="315"/>
      <c r="D350" s="268"/>
      <c r="E350" s="273">
        <v>48.75</v>
      </c>
      <c r="F350" s="241" t="e">
        <f t="shared" si="3"/>
        <v>#DIV/0!</v>
      </c>
    </row>
    <row r="351" spans="1:6" s="231" customFormat="1" x14ac:dyDescent="0.25">
      <c r="A351" s="271">
        <v>3239</v>
      </c>
      <c r="B351" s="249" t="s">
        <v>141</v>
      </c>
      <c r="C351" s="315"/>
      <c r="D351" s="268"/>
      <c r="E351" s="273">
        <v>1440</v>
      </c>
      <c r="F351" s="241" t="e">
        <f t="shared" si="3"/>
        <v>#DIV/0!</v>
      </c>
    </row>
    <row r="352" spans="1:6" s="231" customFormat="1" ht="25.5" x14ac:dyDescent="0.25">
      <c r="A352" s="270">
        <v>42</v>
      </c>
      <c r="B352" s="249" t="s">
        <v>234</v>
      </c>
      <c r="C352" s="315">
        <v>0</v>
      </c>
      <c r="D352" s="268"/>
      <c r="E352" s="274">
        <v>1706.4</v>
      </c>
      <c r="F352" s="241" t="e">
        <f t="shared" si="3"/>
        <v>#DIV/0!</v>
      </c>
    </row>
    <row r="353" spans="1:6" s="231" customFormat="1" x14ac:dyDescent="0.25">
      <c r="A353" s="271">
        <v>4225</v>
      </c>
      <c r="B353" s="249" t="s">
        <v>441</v>
      </c>
      <c r="C353" s="315"/>
      <c r="D353" s="268"/>
      <c r="E353" s="273">
        <v>1706.4</v>
      </c>
      <c r="F353" s="241" t="e">
        <f t="shared" si="3"/>
        <v>#DIV/0!</v>
      </c>
    </row>
    <row r="354" spans="1:6" s="231" customFormat="1" ht="38.25" x14ac:dyDescent="0.25">
      <c r="A354" s="277" t="s">
        <v>588</v>
      </c>
      <c r="B354" s="278" t="s">
        <v>589</v>
      </c>
      <c r="C354" s="315">
        <f>C355</f>
        <v>520672</v>
      </c>
      <c r="D354" s="268"/>
      <c r="E354" s="280">
        <v>504917.33</v>
      </c>
      <c r="F354" s="241">
        <f t="shared" si="3"/>
        <v>96.974166077684231</v>
      </c>
    </row>
    <row r="355" spans="1:6" s="231" customFormat="1" ht="25.5" x14ac:dyDescent="0.25">
      <c r="A355" s="270">
        <v>581</v>
      </c>
      <c r="B355" s="282" t="s">
        <v>591</v>
      </c>
      <c r="C355" s="315">
        <f>C356+C359+C371+C374+C376+C378</f>
        <v>520672</v>
      </c>
      <c r="D355" s="268"/>
      <c r="E355" s="281">
        <f>E356+E359+E371+E374+E376+E378</f>
        <v>504917.33</v>
      </c>
      <c r="F355" s="241">
        <f t="shared" si="3"/>
        <v>96.974166077684231</v>
      </c>
    </row>
    <row r="356" spans="1:6" s="231" customFormat="1" x14ac:dyDescent="0.25">
      <c r="A356" s="270">
        <v>31</v>
      </c>
      <c r="B356" s="249" t="s">
        <v>84</v>
      </c>
      <c r="C356" s="315">
        <v>50000</v>
      </c>
      <c r="D356" s="268"/>
      <c r="E356" s="274">
        <f>E357+E358</f>
        <v>43288.450000000004</v>
      </c>
      <c r="F356" s="241">
        <f t="shared" si="3"/>
        <v>86.576900000000009</v>
      </c>
    </row>
    <row r="357" spans="1:6" s="231" customFormat="1" x14ac:dyDescent="0.25">
      <c r="A357" s="271">
        <v>3111</v>
      </c>
      <c r="B357" s="249" t="s">
        <v>88</v>
      </c>
      <c r="C357" s="315"/>
      <c r="D357" s="268"/>
      <c r="E357" s="273">
        <v>37157.4</v>
      </c>
      <c r="F357" s="241"/>
    </row>
    <row r="358" spans="1:6" s="231" customFormat="1" x14ac:dyDescent="0.25">
      <c r="A358" s="271">
        <v>3132</v>
      </c>
      <c r="B358" s="249" t="s">
        <v>97</v>
      </c>
      <c r="C358" s="315"/>
      <c r="D358" s="268"/>
      <c r="E358" s="273">
        <v>6131.05</v>
      </c>
      <c r="F358" s="241"/>
    </row>
    <row r="359" spans="1:6" s="231" customFormat="1" x14ac:dyDescent="0.25">
      <c r="A359" s="270">
        <v>32</v>
      </c>
      <c r="B359" s="249" t="s">
        <v>99</v>
      </c>
      <c r="C359" s="315">
        <v>0</v>
      </c>
      <c r="D359" s="268"/>
      <c r="E359" s="274">
        <f>SUM(E360:E370)</f>
        <v>149471.31</v>
      </c>
      <c r="F359" s="241" t="e">
        <f t="shared" si="3"/>
        <v>#DIV/0!</v>
      </c>
    </row>
    <row r="360" spans="1:6" s="231" customFormat="1" x14ac:dyDescent="0.25">
      <c r="A360" s="271">
        <v>3211</v>
      </c>
      <c r="B360" s="249" t="s">
        <v>103</v>
      </c>
      <c r="C360" s="315"/>
      <c r="D360" s="268"/>
      <c r="E360" s="273">
        <v>33044.31</v>
      </c>
      <c r="F360" s="241"/>
    </row>
    <row r="361" spans="1:6" s="231" customFormat="1" x14ac:dyDescent="0.25">
      <c r="A361" s="271">
        <v>3213</v>
      </c>
      <c r="B361" s="249" t="s">
        <v>107</v>
      </c>
      <c r="C361" s="315"/>
      <c r="D361" s="268"/>
      <c r="E361" s="273">
        <v>7986.79</v>
      </c>
      <c r="F361" s="241"/>
    </row>
    <row r="362" spans="1:6" s="231" customFormat="1" x14ac:dyDescent="0.25">
      <c r="A362" s="271">
        <v>3221</v>
      </c>
      <c r="B362" s="249" t="s">
        <v>113</v>
      </c>
      <c r="C362" s="315"/>
      <c r="D362" s="268"/>
      <c r="E362" s="273">
        <v>36.96</v>
      </c>
      <c r="F362" s="241"/>
    </row>
    <row r="363" spans="1:6" s="231" customFormat="1" x14ac:dyDescent="0.25">
      <c r="A363" s="271">
        <v>3222</v>
      </c>
      <c r="B363" s="249" t="s">
        <v>382</v>
      </c>
      <c r="C363" s="315"/>
      <c r="D363" s="268"/>
      <c r="E363" s="273">
        <v>41860.620000000003</v>
      </c>
      <c r="F363" s="241"/>
    </row>
    <row r="364" spans="1:6" s="231" customFormat="1" x14ac:dyDescent="0.25">
      <c r="A364" s="271">
        <v>3223</v>
      </c>
      <c r="B364" s="249" t="s">
        <v>115</v>
      </c>
      <c r="C364" s="315"/>
      <c r="D364" s="268"/>
      <c r="E364" s="273">
        <v>105.73</v>
      </c>
      <c r="F364" s="241"/>
    </row>
    <row r="365" spans="1:6" s="231" customFormat="1" ht="25.5" x14ac:dyDescent="0.25">
      <c r="A365" s="271">
        <v>3224</v>
      </c>
      <c r="B365" s="249" t="s">
        <v>117</v>
      </c>
      <c r="C365" s="315"/>
      <c r="D365" s="268"/>
      <c r="E365" s="273">
        <v>11048.75</v>
      </c>
      <c r="F365" s="241"/>
    </row>
    <row r="366" spans="1:6" s="231" customFormat="1" x14ac:dyDescent="0.25">
      <c r="A366" s="271">
        <v>3227</v>
      </c>
      <c r="B366" s="249" t="s">
        <v>121</v>
      </c>
      <c r="C366" s="315"/>
      <c r="D366" s="268"/>
      <c r="E366" s="273">
        <v>33.950000000000003</v>
      </c>
      <c r="F366" s="241"/>
    </row>
    <row r="367" spans="1:6" s="231" customFormat="1" x14ac:dyDescent="0.25">
      <c r="A367" s="271">
        <v>3231</v>
      </c>
      <c r="B367" s="249" t="s">
        <v>125</v>
      </c>
      <c r="C367" s="315"/>
      <c r="D367" s="268"/>
      <c r="E367" s="273">
        <v>17.489999999999998</v>
      </c>
      <c r="F367" s="241"/>
    </row>
    <row r="368" spans="1:6" s="231" customFormat="1" x14ac:dyDescent="0.25">
      <c r="A368" s="271">
        <v>3237</v>
      </c>
      <c r="B368" s="249" t="s">
        <v>137</v>
      </c>
      <c r="C368" s="315"/>
      <c r="D368" s="268"/>
      <c r="E368" s="273">
        <v>43513.23</v>
      </c>
      <c r="F368" s="241"/>
    </row>
    <row r="369" spans="1:6" s="231" customFormat="1" x14ac:dyDescent="0.25">
      <c r="A369" s="271">
        <v>3239</v>
      </c>
      <c r="B369" s="249" t="s">
        <v>141</v>
      </c>
      <c r="C369" s="315"/>
      <c r="D369" s="268"/>
      <c r="E369" s="273">
        <v>11823.47</v>
      </c>
      <c r="F369" s="241"/>
    </row>
    <row r="370" spans="1:6" s="231" customFormat="1" x14ac:dyDescent="0.25">
      <c r="A370" s="271">
        <v>3299</v>
      </c>
      <c r="B370" s="249" t="s">
        <v>146</v>
      </c>
      <c r="C370" s="315"/>
      <c r="D370" s="268"/>
      <c r="E370" s="273">
        <v>0.01</v>
      </c>
      <c r="F370" s="241"/>
    </row>
    <row r="371" spans="1:6" s="231" customFormat="1" x14ac:dyDescent="0.25">
      <c r="A371" s="270">
        <v>34</v>
      </c>
      <c r="B371" s="249" t="s">
        <v>161</v>
      </c>
      <c r="C371" s="315">
        <v>0</v>
      </c>
      <c r="D371" s="268"/>
      <c r="E371" s="274">
        <f>E372+E373</f>
        <v>266.06</v>
      </c>
      <c r="F371" s="241" t="e">
        <f>+E371/C371*100</f>
        <v>#DIV/0!</v>
      </c>
    </row>
    <row r="372" spans="1:6" s="231" customFormat="1" x14ac:dyDescent="0.25">
      <c r="A372" s="271">
        <v>3431</v>
      </c>
      <c r="B372" s="249" t="s">
        <v>165</v>
      </c>
      <c r="C372" s="315"/>
      <c r="D372" s="268"/>
      <c r="E372" s="273">
        <v>210.89</v>
      </c>
      <c r="F372" s="241"/>
    </row>
    <row r="373" spans="1:6" s="231" customFormat="1" ht="25.5" x14ac:dyDescent="0.25">
      <c r="A373" s="271">
        <v>3432</v>
      </c>
      <c r="B373" s="249" t="s">
        <v>390</v>
      </c>
      <c r="C373" s="315"/>
      <c r="D373" s="268"/>
      <c r="E373" s="273">
        <v>55.17</v>
      </c>
      <c r="F373" s="241"/>
    </row>
    <row r="374" spans="1:6" s="231" customFormat="1" x14ac:dyDescent="0.25">
      <c r="A374" s="270">
        <v>35</v>
      </c>
      <c r="B374" s="249" t="s">
        <v>167</v>
      </c>
      <c r="C374" s="315">
        <v>182225</v>
      </c>
      <c r="D374" s="268"/>
      <c r="E374" s="274">
        <v>55500</v>
      </c>
      <c r="F374" s="241">
        <f>+E374/C374*100</f>
        <v>30.456852791878177</v>
      </c>
    </row>
    <row r="375" spans="1:6" s="231" customFormat="1" ht="25.5" x14ac:dyDescent="0.25">
      <c r="A375" s="271">
        <v>3531</v>
      </c>
      <c r="B375" s="249" t="s">
        <v>173</v>
      </c>
      <c r="C375" s="315"/>
      <c r="D375" s="268"/>
      <c r="E375" s="273">
        <v>55500</v>
      </c>
      <c r="F375" s="241"/>
    </row>
    <row r="376" spans="1:6" s="231" customFormat="1" ht="25.5" x14ac:dyDescent="0.25">
      <c r="A376" s="270">
        <v>36</v>
      </c>
      <c r="B376" s="249" t="s">
        <v>176</v>
      </c>
      <c r="C376" s="315">
        <v>158380</v>
      </c>
      <c r="D376" s="268"/>
      <c r="E376" s="274">
        <v>44400</v>
      </c>
      <c r="F376" s="241">
        <f>+E376/C376*100</f>
        <v>28.033842656901125</v>
      </c>
    </row>
    <row r="377" spans="1:6" s="231" customFormat="1" ht="25.5" x14ac:dyDescent="0.25">
      <c r="A377" s="271">
        <v>3693</v>
      </c>
      <c r="B377" s="249" t="s">
        <v>292</v>
      </c>
      <c r="C377" s="315"/>
      <c r="D377" s="268"/>
      <c r="E377" s="273">
        <v>44400</v>
      </c>
      <c r="F377" s="241"/>
    </row>
    <row r="378" spans="1:6" s="231" customFormat="1" ht="25.5" x14ac:dyDescent="0.25">
      <c r="A378" s="270">
        <v>42</v>
      </c>
      <c r="B378" s="249" t="s">
        <v>234</v>
      </c>
      <c r="C378" s="315">
        <v>130067</v>
      </c>
      <c r="D378" s="268"/>
      <c r="E378" s="274">
        <f>E379+E380</f>
        <v>211991.51</v>
      </c>
      <c r="F378" s="241">
        <f t="shared" si="3"/>
        <v>162.98639162892971</v>
      </c>
    </row>
    <row r="379" spans="1:6" s="231" customFormat="1" x14ac:dyDescent="0.25">
      <c r="A379" s="271">
        <v>4221</v>
      </c>
      <c r="B379" s="249" t="s">
        <v>242</v>
      </c>
      <c r="C379" s="315"/>
      <c r="D379" s="268"/>
      <c r="E379" s="273">
        <v>87203.13</v>
      </c>
      <c r="F379" s="241"/>
    </row>
    <row r="380" spans="1:6" s="231" customFormat="1" x14ac:dyDescent="0.25">
      <c r="A380" s="271">
        <v>4225</v>
      </c>
      <c r="B380" s="249" t="s">
        <v>441</v>
      </c>
      <c r="C380" s="315"/>
      <c r="D380" s="268"/>
      <c r="E380" s="273">
        <v>124788.38</v>
      </c>
      <c r="F380" s="241"/>
    </row>
  </sheetData>
  <autoFilter ref="A5:F380" xr:uid="{E8FCEE09-2FBF-428B-9D84-1F91AD518B2A}">
    <filterColumn colId="0" showButton="0"/>
  </autoFilter>
  <mergeCells count="4">
    <mergeCell ref="A1:F1"/>
    <mergeCell ref="A2:F2"/>
    <mergeCell ref="A4:B4"/>
    <mergeCell ref="A5:B5"/>
  </mergeCells>
  <pageMargins left="0.25" right="0.25" top="0.75" bottom="0.75" header="0.3" footer="0.3"/>
  <pageSetup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4</vt:i4>
      </vt:variant>
    </vt:vector>
  </HeadingPairs>
  <TitlesOfParts>
    <vt:vector size="12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EK'!Ispis_naslova</vt:lpstr>
      <vt:lpstr>'A.1 RASHODI EK'!Ispis_naslova</vt:lpstr>
      <vt:lpstr>'A.2 PRIHODI I RASHODI IF'!Ispis_naslova</vt:lpstr>
      <vt:lpstr>'B.1 RAČUN FINANC EK'!Ispis_naslova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Korisnik</cp:lastModifiedBy>
  <cp:lastPrinted>2026-04-01T07:33:02Z</cp:lastPrinted>
  <dcterms:created xsi:type="dcterms:W3CDTF">2024-02-22T20:30:43Z</dcterms:created>
  <dcterms:modified xsi:type="dcterms:W3CDTF">2026-04-01T12:34:24Z</dcterms:modified>
</cp:coreProperties>
</file>